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видатки" sheetId="1" r:id="rId1"/>
  </sheets>
  <definedNames>
    <definedName name="_xlnm.Print_Area" localSheetId="0">'видатки'!$A$1:$F$162</definedName>
  </definedNames>
  <calcPr fullCalcOnLoad="1"/>
</workbook>
</file>

<file path=xl/sharedStrings.xml><?xml version="1.0" encoding="utf-8"?>
<sst xmlns="http://schemas.openxmlformats.org/spreadsheetml/2006/main" count="294" uniqueCount="202">
  <si>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</si>
  <si>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</si>
  <si>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</si>
  <si>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</si>
  <si>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</si>
  <si>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</si>
  <si>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</si>
  <si>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</si>
  <si>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</si>
  <si>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</si>
  <si>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</si>
  <si>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</si>
  <si>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</si>
  <si>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</si>
  <si>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</si>
  <si>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</si>
  <si>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</si>
  <si>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</si>
  <si>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</si>
  <si>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</si>
  <si>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</si>
  <si>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</si>
  <si>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</si>
  <si>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</si>
  <si>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</si>
  <si>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</si>
  <si>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</si>
  <si>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</si>
  <si>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</si>
  <si>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</si>
  <si>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</si>
  <si>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</si>
  <si>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</si>
  <si>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</si>
  <si>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</si>
  <si>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</si>
  <si>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</si>
  <si>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</si>
  <si>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</si>
  <si>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</si>
  <si>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</si>
  <si>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</si>
  <si>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</si>
  <si>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</si>
  <si>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</si>
  <si>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</si>
  <si>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</si>
  <si>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</si>
  <si>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Валентина КРАВЧУК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</si>
  <si>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</si>
  <si>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</si>
  <si>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</si>
  <si>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</si>
  <si>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</si>
  <si>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</si>
  <si>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</si>
  <si>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</si>
  <si>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</si>
  <si>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</si>
  <si>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</si>
  <si>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спеціальної освіти мистецькими школами</t>
  </si>
  <si>
    <t>Реверсна дотація</t>
  </si>
  <si>
    <t>Розроблення схем планування та забудови територій (містобудівної документації)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</si>
  <si>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</si>
  <si>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0200000</t>
  </si>
  <si>
    <t>0210000</t>
  </si>
  <si>
    <r>
      <t xml:space="preserve">Виконавчий комітет Нетішинської міської ради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</si>
  <si>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</si>
  <si>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</si>
  <si>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</si>
  <si>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</si>
  <si>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</si>
  <si>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</si>
  <si>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</si>
  <si>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</si>
  <si>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0213112</t>
  </si>
  <si>
    <t>0213133</t>
  </si>
  <si>
    <t>0213242</t>
  </si>
  <si>
    <t>0215011</t>
  </si>
  <si>
    <t>0215012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</si>
  <si>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</si>
  <si>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</si>
  <si>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</si>
  <si>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</si>
  <si>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</si>
  <si>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</si>
  <si>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</si>
  <si>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</si>
  <si>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</si>
  <si>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</si>
  <si>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0611020</t>
  </si>
  <si>
    <t>0611070</t>
  </si>
  <si>
    <t>0611141</t>
  </si>
  <si>
    <t>0611142</t>
  </si>
  <si>
    <t>0611151</t>
  </si>
  <si>
    <t>0611152</t>
  </si>
  <si>
    <t>0611160</t>
  </si>
  <si>
    <t>0611200</t>
  </si>
  <si>
    <t>0800000</t>
  </si>
  <si>
    <t>0810000</t>
  </si>
  <si>
    <t>0810160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</si>
  <si>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</si>
  <si>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</si>
  <si>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</si>
  <si>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</si>
  <si>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</si>
  <si>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</si>
  <si>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</si>
  <si>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</si>
  <si>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</si>
  <si>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</si>
  <si>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</si>
  <si>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</si>
  <si>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</si>
  <si>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</si>
  <si>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</si>
  <si>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</si>
  <si>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</si>
  <si>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</si>
  <si>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</si>
  <si>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</si>
  <si>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</si>
  <si>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</si>
  <si>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</si>
  <si>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</si>
  <si>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</si>
  <si>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</si>
  <si>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</si>
  <si>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1510160</t>
  </si>
  <si>
    <t>1511021</t>
  </si>
  <si>
    <t>1516030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</si>
  <si>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</si>
  <si>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</si>
  <si>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</si>
  <si>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</si>
  <si>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</si>
  <si>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</si>
  <si>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</si>
  <si>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</si>
  <si>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</si>
  <si>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3718600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</si>
  <si>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</si>
  <si>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</si>
  <si>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</si>
  <si>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</si>
  <si>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0217350</t>
  </si>
  <si>
    <t>0217691</t>
  </si>
  <si>
    <t>0218340</t>
  </si>
  <si>
    <t>1061070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</si>
  <si>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</si>
  <si>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t>1517321</t>
  </si>
  <si>
    <t>1517370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</si>
  <si>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</si>
  <si>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</si>
  <si>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</si>
  <si>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</si>
  <si>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</si>
  <si>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       </t>
    </r>
    <r>
      <rPr>
        <sz val="10"/>
        <rFont val="Times New Roman"/>
        <family val="1"/>
      </rPr>
      <t>(головний розпорядник)</t>
    </r>
  </si>
  <si>
    <t>Любов ОЦАБРИКА</t>
  </si>
  <si>
    <t>0217670</t>
  </si>
  <si>
    <t>Внески до статутного капіталу суб`єктів господарювання</t>
  </si>
  <si>
    <r>
      <t xml:space="preserve">Фонд комунального майна  </t>
    </r>
    <r>
      <rPr>
        <sz val="10"/>
        <rFont val="Times New Roman"/>
        <family val="1"/>
      </rPr>
      <t xml:space="preserve">(відповідальний виконавець)  </t>
    </r>
  </si>
  <si>
    <r>
      <t xml:space="preserve">Фонд комунального майна міста Нетішина                                                                </t>
    </r>
    <r>
      <rPr>
        <sz val="10"/>
        <rFont val="Times New Roman"/>
        <family val="1"/>
      </rPr>
      <t xml:space="preserve"> (головний розпорядник)</t>
    </r>
  </si>
  <si>
    <t xml:space="preserve">Затверджено з урахуванням змін                              на 2023 рік 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</si>
  <si>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</si>
  <si>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</si>
  <si>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1511020</t>
  </si>
  <si>
    <t>1518775</t>
  </si>
  <si>
    <t>Інші заходи за рахунок коштів резервного фонду місцевого бюджету</t>
  </si>
  <si>
    <t>Будівництво освітніх установ та закладів</t>
  </si>
  <si>
    <t>0813031</t>
  </si>
  <si>
    <t>І. Видатки загального фонду бюджету Нетішинської міської територіальної громади</t>
  </si>
  <si>
    <t>ІІ. Видатки спеціального фонду бюджету Нетішинської міської територіальної громади</t>
  </si>
  <si>
    <t>0215049</t>
  </si>
  <si>
    <t>Виконання окремих заходів з реалізації соціального проекту `Активні парки - локації здорової України`</t>
  </si>
  <si>
    <t>0216017</t>
  </si>
  <si>
    <t>Інша діяльність, пов`язана з експлуатацією об`єктів житлово-комунального господарства</t>
  </si>
  <si>
    <t>0218312</t>
  </si>
  <si>
    <t>Утилізація відходів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</si>
  <si>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</si>
  <si>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</si>
  <si>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</si>
  <si>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</si>
  <si>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</si>
  <si>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</si>
  <si>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спеціалізованої освіти мистецькими школами</t>
  </si>
  <si>
    <t>0217650</t>
  </si>
  <si>
    <t>Проведення експертної грошової оцінки</t>
  </si>
  <si>
    <t xml:space="preserve">про виконання  бюджету Нетішинської міської територіальної громади за січень-вересень 2023 року </t>
  </si>
  <si>
    <t>Касові видатки за січень - вересень               2023 року</t>
  </si>
  <si>
    <t>Касові видатки за січень - вересень              2023 року</t>
  </si>
  <si>
    <t>Інша субвенція з місцевого бюджету</t>
  </si>
  <si>
    <t>Резервний фонд місцевого бюджету</t>
  </si>
  <si>
    <t>1517461</t>
  </si>
  <si>
    <t>1511010</t>
  </si>
  <si>
    <t>1561070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</si>
  <si>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</si>
  <si>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</si>
  <si>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Керуючий справами</t>
  </si>
  <si>
    <t>до рішення виконавчого</t>
  </si>
  <si>
    <t xml:space="preserve">комітету міської ради </t>
  </si>
  <si>
    <t>__.12.2023 № ___/2023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</si>
</sst>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"/>
    <numFmt numFmtId="198" formatCode="0.0000"/>
    <numFmt numFmtId="199" formatCode="0.000"/>
    <numFmt numFmtId="200" formatCode="#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50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rgb="FF92D05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5" fillId="22" borderId="1" applyNumberFormat="0" applyAlignment="0" applyProtection="0"/>
    <xf numFmtId="0" fontId="3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7" applyNumberFormat="0" applyFill="0" applyAlignment="0" applyProtection="0"/>
    <xf numFmtId="0" fontId="13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192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192" fontId="20" fillId="24" borderId="10" xfId="0" applyNumberFormat="1" applyFont="1" applyFill="1" applyBorder="1" applyAlignment="1">
      <alignment vertical="center" wrapText="1"/>
    </xf>
    <xf numFmtId="192" fontId="20" fillId="24" borderId="1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49" fontId="20" fillId="6" borderId="10" xfId="0" applyNumberFormat="1" applyFont="1" applyFill="1" applyBorder="1" applyAlignment="1">
      <alignment horizontal="center" vertical="center"/>
    </xf>
    <xf numFmtId="192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90" fontId="20" fillId="6" borderId="1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190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92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18" fillId="0" borderId="10" xfId="0" applyNumberFormat="1" applyFont="1" applyBorder="1" applyAlignment="1" quotePrefix="1">
      <alignment horizontal="center" vertical="center" wrapText="1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190" fontId="20" fillId="6" borderId="10" xfId="0" applyNumberFormat="1" applyFont="1" applyFill="1" applyBorder="1" applyAlignment="1">
      <alignment horizontal="left" vertical="center" wrapText="1"/>
    </xf>
    <xf numFmtId="190" fontId="20" fillId="6" borderId="10" xfId="0" applyNumberFormat="1" applyFont="1" applyFill="1" applyBorder="1" applyAlignment="1" quotePrefix="1">
      <alignment vertical="center" wrapText="1"/>
    </xf>
    <xf numFmtId="0" fontId="22" fillId="0" borderId="12" xfId="0" applyFont="1" applyBorder="1" applyAlignment="1">
      <alignment/>
    </xf>
    <xf numFmtId="0" fontId="30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18" fillId="25" borderId="10" xfId="0" applyNumberFormat="1" applyFont="1" applyFill="1" applyBorder="1" applyAlignment="1" quotePrefix="1">
      <alignment vertical="center" wrapText="1"/>
    </xf>
    <xf numFmtId="4" fontId="20" fillId="24" borderId="10" xfId="0" applyNumberFormat="1" applyFont="1" applyFill="1" applyBorder="1" applyAlignment="1">
      <alignment vertical="center" wrapText="1"/>
    </xf>
    <xf numFmtId="4" fontId="20" fillId="24" borderId="10" xfId="0" applyNumberFormat="1" applyFont="1" applyFill="1" applyBorder="1" applyAlignment="1">
      <alignment horizontal="right" vertical="center" wrapText="1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55" applyFont="1" applyBorder="1" applyAlignment="1">
      <alignment horizontal="center" vertical="center"/>
      <protection/>
    </xf>
    <xf numFmtId="0" fontId="18" fillId="0" borderId="10" xfId="55" applyFont="1" applyBorder="1" applyAlignment="1">
      <alignment vertical="center" wrapText="1"/>
      <protection/>
    </xf>
    <xf numFmtId="4" fontId="18" fillId="0" borderId="10" xfId="55" applyNumberFormat="1" applyFont="1" applyBorder="1" applyAlignment="1">
      <alignment vertical="center"/>
      <protection/>
    </xf>
    <xf numFmtId="4" fontId="18" fillId="0" borderId="10" xfId="0" applyNumberFormat="1" applyFont="1" applyBorder="1" applyAlignment="1">
      <alignment vertical="center" wrapText="1"/>
    </xf>
    <xf numFmtId="4" fontId="20" fillId="0" borderId="10" xfId="0" applyNumberFormat="1" applyFont="1" applyFill="1" applyBorder="1" applyAlignment="1" quotePrefix="1">
      <alignment vertical="center" wrapText="1"/>
    </xf>
    <xf numFmtId="4" fontId="20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quotePrefix="1">
      <alignment vertical="center" wrapText="1"/>
    </xf>
    <xf numFmtId="4" fontId="36" fillId="0" borderId="10" xfId="0" applyNumberFormat="1" applyFont="1" applyBorder="1" applyAlignment="1" quotePrefix="1">
      <alignment vertical="center" wrapText="1"/>
    </xf>
    <xf numFmtId="49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" fontId="32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9" fontId="31" fillId="0" borderId="0" xfId="0" applyNumberFormat="1" applyFont="1" applyAlignment="1">
      <alignment horizontal="left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49" fontId="22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7" fillId="26" borderId="10" xfId="55" applyFont="1" applyFill="1" applyBorder="1" applyAlignment="1">
      <alignment horizontal="center" vertical="center"/>
      <protection/>
    </xf>
    <xf numFmtId="0" fontId="37" fillId="26" borderId="10" xfId="55" applyFont="1" applyFill="1" applyBorder="1" applyAlignment="1">
      <alignment vertical="center" wrapText="1"/>
      <protection/>
    </xf>
    <xf numFmtId="4" fontId="37" fillId="26" borderId="10" xfId="55" applyNumberFormat="1" applyFont="1" applyFill="1" applyBorder="1" applyAlignment="1">
      <alignment vertical="center"/>
      <protection/>
    </xf>
    <xf numFmtId="192" fontId="37" fillId="26" borderId="10" xfId="0" applyNumberFormat="1" applyFont="1" applyFill="1" applyBorder="1" applyAlignment="1" applyProtection="1">
      <alignment horizontal="right" vertical="center"/>
      <protection locked="0"/>
    </xf>
    <xf numFmtId="0" fontId="37" fillId="26" borderId="0" xfId="0" applyNumberFormat="1" applyFont="1" applyFill="1" applyAlignment="1">
      <alignment vertical="center"/>
    </xf>
    <xf numFmtId="0" fontId="18" fillId="26" borderId="10" xfId="0" applyFont="1" applyFill="1" applyBorder="1" applyAlignment="1" quotePrefix="1">
      <alignment horizontal="center" vertical="center" wrapText="1"/>
    </xf>
    <xf numFmtId="0" fontId="18" fillId="26" borderId="10" xfId="0" applyFont="1" applyFill="1" applyBorder="1" applyAlignment="1">
      <alignment vertical="center" wrapText="1"/>
    </xf>
    <xf numFmtId="4" fontId="18" fillId="26" borderId="10" xfId="0" applyNumberFormat="1" applyFont="1" applyFill="1" applyBorder="1" applyAlignment="1" applyProtection="1">
      <alignment horizontal="right" vertical="center"/>
      <protection/>
    </xf>
    <xf numFmtId="190" fontId="18" fillId="26" borderId="10" xfId="0" applyNumberFormat="1" applyFont="1" applyFill="1" applyBorder="1" applyAlignment="1" applyProtection="1">
      <alignment horizontal="right" vertical="center"/>
      <protection/>
    </xf>
    <xf numFmtId="0" fontId="18" fillId="26" borderId="0" xfId="0" applyNumberFormat="1" applyFont="1" applyFill="1" applyAlignment="1">
      <alignment vertical="center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 3" xfId="56"/>
    <cellStyle name="Обычный 3" xfId="57"/>
    <cellStyle name="Обычный 4" xfId="58"/>
    <cellStyle name="Обычный 5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Comma" xfId="66"/>
    <cellStyle name="Comma [0]" xfId="67"/>
  </cellStyles>
  <dxfs count="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view="pageBreakPreview" zoomScaleSheetLayoutView="100" workbookViewId="0" topLeftCell="A142">
      <selection activeCell="D155" sqref="D155"/>
    </sheetView>
  </sheetViews>
  <sheetFormatPr defaultColWidth="9.00390625" defaultRowHeight="12.75"/>
  <cols>
    <col min="1" max="1" width="10.00390625" style="1" customWidth="1"/>
    <col min="2" max="2" width="54.75390625" style="1" customWidth="1"/>
    <col min="3" max="3" width="13.875" style="1" customWidth="1"/>
    <col min="4" max="4" width="14.125" style="1" customWidth="1"/>
    <col min="5" max="5" width="14.875" style="1" customWidth="1"/>
    <col min="6" max="6" width="8.25390625" style="1" customWidth="1"/>
    <col min="7" max="16384" width="9.125" style="1" customWidth="1"/>
  </cols>
  <sheetData>
    <row r="1" spans="2:7" ht="18" customHeight="1">
      <c r="B1" s="27"/>
      <c r="C1" s="78" t="s">
        <v>47</v>
      </c>
      <c r="D1" s="78"/>
      <c r="E1" s="28"/>
      <c r="F1" s="28"/>
      <c r="G1" s="8"/>
    </row>
    <row r="2" spans="2:7" ht="16.5">
      <c r="B2" s="27"/>
      <c r="C2" s="28" t="s">
        <v>199</v>
      </c>
      <c r="D2" s="41"/>
      <c r="E2" s="41"/>
      <c r="F2" s="41"/>
      <c r="G2" s="8"/>
    </row>
    <row r="3" spans="2:7" ht="15.75" customHeight="1">
      <c r="B3" s="27"/>
      <c r="C3" s="28" t="s">
        <v>200</v>
      </c>
      <c r="D3" s="41"/>
      <c r="E3" s="41"/>
      <c r="F3" s="41"/>
      <c r="G3" s="2"/>
    </row>
    <row r="4" spans="2:7" ht="15.75" customHeight="1">
      <c r="B4" s="27"/>
      <c r="C4" s="78" t="s">
        <v>201</v>
      </c>
      <c r="D4" s="78"/>
      <c r="E4" s="78"/>
      <c r="F4" s="78"/>
      <c r="G4" s="2"/>
    </row>
    <row r="5" spans="2:6" ht="18.75" customHeight="1">
      <c r="B5" s="27"/>
      <c r="C5" s="41"/>
      <c r="D5" s="41"/>
      <c r="E5" s="41"/>
      <c r="F5" s="41"/>
    </row>
    <row r="6" spans="1:6" ht="16.5">
      <c r="A6" s="79" t="s">
        <v>2</v>
      </c>
      <c r="B6" s="80"/>
      <c r="C6" s="80"/>
      <c r="D6" s="80"/>
      <c r="E6" s="80"/>
      <c r="F6" s="80"/>
    </row>
    <row r="7" spans="1:6" ht="16.5">
      <c r="A7" s="79" t="s">
        <v>188</v>
      </c>
      <c r="B7" s="80"/>
      <c r="C7" s="80"/>
      <c r="D7" s="80"/>
      <c r="E7" s="80"/>
      <c r="F7" s="80"/>
    </row>
    <row r="8" spans="1:6" ht="21.75" customHeight="1">
      <c r="A8" s="56" t="s">
        <v>171</v>
      </c>
      <c r="B8" s="50"/>
      <c r="C8" s="51"/>
      <c r="D8" s="52"/>
      <c r="E8" s="11"/>
      <c r="F8" s="12"/>
    </row>
    <row r="9" spans="1:6" ht="57.75" customHeight="1">
      <c r="A9" s="47" t="s">
        <v>153</v>
      </c>
      <c r="B9" s="4" t="s">
        <v>43</v>
      </c>
      <c r="C9" s="47" t="s">
        <v>163</v>
      </c>
      <c r="D9" s="47" t="s">
        <v>189</v>
      </c>
      <c r="E9" s="46" t="s">
        <v>0</v>
      </c>
      <c r="F9" s="46" t="s">
        <v>1</v>
      </c>
    </row>
    <row r="10" spans="1:6" ht="12.75">
      <c r="A10" s="13" t="s">
        <v>3</v>
      </c>
      <c r="B10" s="14">
        <v>2</v>
      </c>
      <c r="C10" s="15">
        <v>3</v>
      </c>
      <c r="D10" s="15">
        <v>4</v>
      </c>
      <c r="E10" s="16" t="s">
        <v>4</v>
      </c>
      <c r="F10" s="16" t="s">
        <v>5</v>
      </c>
    </row>
    <row r="11" spans="1:6" ht="26.25" customHeight="1">
      <c r="A11" s="34" t="s">
        <v>64</v>
      </c>
      <c r="B11" s="35" t="s">
        <v>67</v>
      </c>
      <c r="C11" s="60">
        <f>C12</f>
        <v>149165672</v>
      </c>
      <c r="D11" s="60">
        <f>D12</f>
        <v>104965509.50999999</v>
      </c>
      <c r="E11" s="21">
        <f>E12</f>
        <v>-44200162.49000001</v>
      </c>
      <c r="F11" s="21">
        <f>F12</f>
        <v>70.3684085638685</v>
      </c>
    </row>
    <row r="12" spans="1:6" ht="26.25" customHeight="1">
      <c r="A12" s="34" t="s">
        <v>65</v>
      </c>
      <c r="B12" s="35" t="s">
        <v>66</v>
      </c>
      <c r="C12" s="60">
        <f>C13+C14+C15+C16+C17+C18+C19+C20+C21+C22+C23+C24+C31+C32+C33+C25+C26+C27+C28+C29+C30</f>
        <v>149165672</v>
      </c>
      <c r="D12" s="60">
        <f>D13+D14+D15+D16+D17+D18+D19+D20+D21+D22+D23+D24+D31+D32+D33+D25+D26+D27+D28+D29+D30</f>
        <v>104965509.50999999</v>
      </c>
      <c r="E12" s="21">
        <f aca="true" t="shared" si="0" ref="E12:E33">D12-C12</f>
        <v>-44200162.49000001</v>
      </c>
      <c r="F12" s="21">
        <f>D12/C12*100</f>
        <v>70.3684085638685</v>
      </c>
    </row>
    <row r="13" spans="1:6" ht="43.5" customHeight="1">
      <c r="A13" s="63" t="s">
        <v>71</v>
      </c>
      <c r="B13" s="64" t="s">
        <v>6</v>
      </c>
      <c r="C13" s="65">
        <v>35263216</v>
      </c>
      <c r="D13" s="65">
        <v>25761995.31</v>
      </c>
      <c r="E13" s="19">
        <f t="shared" si="0"/>
        <v>-9501220.690000001</v>
      </c>
      <c r="F13" s="19">
        <f aca="true" t="shared" si="1" ref="F13:F33">SUM(D13/C13*100)</f>
        <v>73.05628423113762</v>
      </c>
    </row>
    <row r="14" spans="1:6" ht="13.5" customHeight="1">
      <c r="A14" s="63" t="s">
        <v>72</v>
      </c>
      <c r="B14" s="64" t="s">
        <v>7</v>
      </c>
      <c r="C14" s="65">
        <v>613500</v>
      </c>
      <c r="D14" s="65">
        <v>511588</v>
      </c>
      <c r="E14" s="19">
        <f t="shared" si="0"/>
        <v>-101912</v>
      </c>
      <c r="F14" s="19">
        <f t="shared" si="1"/>
        <v>83.38842705786472</v>
      </c>
    </row>
    <row r="15" spans="1:6" ht="13.5" customHeight="1">
      <c r="A15" s="63" t="s">
        <v>73</v>
      </c>
      <c r="B15" s="64" t="s">
        <v>8</v>
      </c>
      <c r="C15" s="65">
        <f>13519205+800044</f>
        <v>14319249</v>
      </c>
      <c r="D15" s="65">
        <v>8624554.01</v>
      </c>
      <c r="E15" s="19">
        <f t="shared" si="0"/>
        <v>-5694694.99</v>
      </c>
      <c r="F15" s="19">
        <f t="shared" si="1"/>
        <v>60.23049120802355</v>
      </c>
    </row>
    <row r="16" spans="1:6" ht="27.75" customHeight="1">
      <c r="A16" s="63" t="s">
        <v>74</v>
      </c>
      <c r="B16" s="64" t="s">
        <v>9</v>
      </c>
      <c r="C16" s="65">
        <v>2342534</v>
      </c>
      <c r="D16" s="65">
        <v>1564895.55</v>
      </c>
      <c r="E16" s="19">
        <f t="shared" si="0"/>
        <v>-777638.45</v>
      </c>
      <c r="F16" s="19">
        <f t="shared" si="1"/>
        <v>66.80353625603726</v>
      </c>
    </row>
    <row r="17" spans="1:6" ht="13.5" customHeight="1">
      <c r="A17" s="63" t="s">
        <v>75</v>
      </c>
      <c r="B17" s="64" t="s">
        <v>10</v>
      </c>
      <c r="C17" s="65">
        <v>137000</v>
      </c>
      <c r="D17" s="65">
        <v>91000</v>
      </c>
      <c r="E17" s="19">
        <f t="shared" si="0"/>
        <v>-46000</v>
      </c>
      <c r="F17" s="19">
        <f t="shared" si="1"/>
        <v>66.42335766423358</v>
      </c>
    </row>
    <row r="18" spans="1:6" ht="13.5" customHeight="1">
      <c r="A18" s="63" t="s">
        <v>76</v>
      </c>
      <c r="B18" s="64" t="s">
        <v>11</v>
      </c>
      <c r="C18" s="65">
        <v>156000</v>
      </c>
      <c r="D18" s="65">
        <v>153945</v>
      </c>
      <c r="E18" s="19">
        <f t="shared" si="0"/>
        <v>-2055</v>
      </c>
      <c r="F18" s="19">
        <f t="shared" si="1"/>
        <v>98.6826923076923</v>
      </c>
    </row>
    <row r="19" spans="1:6" ht="13.5" customHeight="1">
      <c r="A19" s="63" t="s">
        <v>77</v>
      </c>
      <c r="B19" s="64" t="s">
        <v>12</v>
      </c>
      <c r="C19" s="65">
        <v>2607000</v>
      </c>
      <c r="D19" s="65">
        <v>2131504.08</v>
      </c>
      <c r="E19" s="19">
        <f t="shared" si="0"/>
        <v>-475495.9199999999</v>
      </c>
      <c r="F19" s="19">
        <f t="shared" si="1"/>
        <v>81.76080092059838</v>
      </c>
    </row>
    <row r="20" spans="1:6" ht="24" customHeight="1">
      <c r="A20" s="63" t="s">
        <v>78</v>
      </c>
      <c r="B20" s="64" t="s">
        <v>13</v>
      </c>
      <c r="C20" s="65">
        <v>995000</v>
      </c>
      <c r="D20" s="65">
        <v>717931</v>
      </c>
      <c r="E20" s="19">
        <f t="shared" si="0"/>
        <v>-277069</v>
      </c>
      <c r="F20" s="19">
        <f t="shared" si="1"/>
        <v>72.15386934673367</v>
      </c>
    </row>
    <row r="21" spans="1:6" ht="25.5">
      <c r="A21" s="63" t="s">
        <v>79</v>
      </c>
      <c r="B21" s="64" t="s">
        <v>14</v>
      </c>
      <c r="C21" s="65">
        <v>309600</v>
      </c>
      <c r="D21" s="65">
        <v>165526.11</v>
      </c>
      <c r="E21" s="19">
        <f t="shared" si="0"/>
        <v>-144073.89</v>
      </c>
      <c r="F21" s="19">
        <f t="shared" si="1"/>
        <v>53.46450581395349</v>
      </c>
    </row>
    <row r="22" spans="1:6" ht="24.75" customHeight="1">
      <c r="A22" s="63" t="s">
        <v>173</v>
      </c>
      <c r="B22" s="64" t="s">
        <v>174</v>
      </c>
      <c r="C22" s="65">
        <v>88281</v>
      </c>
      <c r="D22" s="65">
        <v>58852.8</v>
      </c>
      <c r="E22" s="19">
        <f t="shared" si="0"/>
        <v>-29428.199999999997</v>
      </c>
      <c r="F22" s="19">
        <f t="shared" si="1"/>
        <v>66.66530737078193</v>
      </c>
    </row>
    <row r="23" spans="1:6" ht="26.25" customHeight="1">
      <c r="A23" s="63" t="s">
        <v>175</v>
      </c>
      <c r="B23" s="64" t="s">
        <v>176</v>
      </c>
      <c r="C23" s="65">
        <v>13200</v>
      </c>
      <c r="D23" s="65">
        <v>13200</v>
      </c>
      <c r="E23" s="19">
        <f t="shared" si="0"/>
        <v>0</v>
      </c>
      <c r="F23" s="19">
        <f t="shared" si="1"/>
        <v>100</v>
      </c>
    </row>
    <row r="24" spans="1:6" ht="13.5" customHeight="1">
      <c r="A24" s="63" t="s">
        <v>80</v>
      </c>
      <c r="B24" s="64" t="s">
        <v>15</v>
      </c>
      <c r="C24" s="65">
        <v>50816425</v>
      </c>
      <c r="D24" s="65">
        <v>35418771.07</v>
      </c>
      <c r="E24" s="19">
        <f t="shared" si="0"/>
        <v>-15397653.93</v>
      </c>
      <c r="F24" s="19">
        <f t="shared" si="1"/>
        <v>69.69945459563517</v>
      </c>
    </row>
    <row r="25" spans="1:6" ht="13.5" customHeight="1">
      <c r="A25" s="63" t="s">
        <v>81</v>
      </c>
      <c r="B25" s="64" t="s">
        <v>16</v>
      </c>
      <c r="C25" s="65">
        <v>100000</v>
      </c>
      <c r="D25" s="65">
        <v>27800</v>
      </c>
      <c r="E25" s="19">
        <f t="shared" si="0"/>
        <v>-72200</v>
      </c>
      <c r="F25" s="19">
        <f t="shared" si="1"/>
        <v>27.800000000000004</v>
      </c>
    </row>
    <row r="26" spans="1:6" ht="13.5" customHeight="1">
      <c r="A26" s="63" t="s">
        <v>82</v>
      </c>
      <c r="B26" s="64" t="s">
        <v>17</v>
      </c>
      <c r="C26" s="65">
        <v>3296179</v>
      </c>
      <c r="D26" s="65">
        <v>2506999.21</v>
      </c>
      <c r="E26" s="19">
        <f t="shared" si="0"/>
        <v>-789179.79</v>
      </c>
      <c r="F26" s="19">
        <f t="shared" si="1"/>
        <v>76.05773867256602</v>
      </c>
    </row>
    <row r="27" spans="1:6" ht="25.5" customHeight="1">
      <c r="A27" s="63" t="s">
        <v>83</v>
      </c>
      <c r="B27" s="64" t="s">
        <v>18</v>
      </c>
      <c r="C27" s="65">
        <v>33984049</v>
      </c>
      <c r="D27" s="65">
        <v>25789036.14</v>
      </c>
      <c r="E27" s="19">
        <f t="shared" si="0"/>
        <v>-8195012.859999999</v>
      </c>
      <c r="F27" s="19">
        <f t="shared" si="1"/>
        <v>75.88570785076257</v>
      </c>
    </row>
    <row r="28" spans="1:6" ht="13.5" customHeight="1">
      <c r="A28" s="63" t="s">
        <v>84</v>
      </c>
      <c r="B28" s="64" t="s">
        <v>19</v>
      </c>
      <c r="C28" s="65">
        <v>37500</v>
      </c>
      <c r="D28" s="65">
        <v>37500</v>
      </c>
      <c r="E28" s="19">
        <f t="shared" si="0"/>
        <v>0</v>
      </c>
      <c r="F28" s="19">
        <f t="shared" si="1"/>
        <v>100</v>
      </c>
    </row>
    <row r="29" spans="1:6" ht="13.5" customHeight="1">
      <c r="A29" s="63" t="s">
        <v>85</v>
      </c>
      <c r="B29" s="64" t="s">
        <v>20</v>
      </c>
      <c r="C29" s="65">
        <v>1289702</v>
      </c>
      <c r="D29" s="65">
        <v>770339.26</v>
      </c>
      <c r="E29" s="19">
        <f t="shared" si="0"/>
        <v>-519362.74</v>
      </c>
      <c r="F29" s="19">
        <f t="shared" si="1"/>
        <v>59.73001980302427</v>
      </c>
    </row>
    <row r="30" spans="1:6" ht="24.75" customHeight="1">
      <c r="A30" s="63" t="s">
        <v>86</v>
      </c>
      <c r="B30" s="64" t="s">
        <v>21</v>
      </c>
      <c r="C30" s="65">
        <v>2189400</v>
      </c>
      <c r="D30" s="65">
        <v>142751.9</v>
      </c>
      <c r="E30" s="19">
        <f t="shared" si="0"/>
        <v>-2046648.1</v>
      </c>
      <c r="F30" s="19">
        <f t="shared" si="1"/>
        <v>6.520137937334429</v>
      </c>
    </row>
    <row r="31" spans="1:6" s="87" customFormat="1" ht="13.5" customHeight="1">
      <c r="A31" s="83"/>
      <c r="B31" s="84"/>
      <c r="C31" s="85"/>
      <c r="D31" s="85"/>
      <c r="E31" s="86"/>
      <c r="F31" s="86"/>
    </row>
    <row r="32" spans="1:6" ht="13.5" customHeight="1">
      <c r="A32" s="63" t="s">
        <v>177</v>
      </c>
      <c r="B32" s="64" t="s">
        <v>178</v>
      </c>
      <c r="C32" s="65">
        <v>124837</v>
      </c>
      <c r="D32" s="65">
        <v>94320.07</v>
      </c>
      <c r="E32" s="19">
        <f t="shared" si="0"/>
        <v>-30516.929999999993</v>
      </c>
      <c r="F32" s="19">
        <f t="shared" si="1"/>
        <v>75.5545791712393</v>
      </c>
    </row>
    <row r="33" spans="1:6" ht="25.5" customHeight="1">
      <c r="A33" s="63" t="s">
        <v>87</v>
      </c>
      <c r="B33" s="64" t="s">
        <v>22</v>
      </c>
      <c r="C33" s="65">
        <v>483000</v>
      </c>
      <c r="D33" s="65">
        <v>383000</v>
      </c>
      <c r="E33" s="19">
        <f t="shared" si="0"/>
        <v>-100000</v>
      </c>
      <c r="F33" s="19">
        <f t="shared" si="1"/>
        <v>79.29606625258799</v>
      </c>
    </row>
    <row r="34" spans="1:6" ht="26.25" customHeight="1">
      <c r="A34" s="17" t="s">
        <v>68</v>
      </c>
      <c r="B34" s="20" t="s">
        <v>69</v>
      </c>
      <c r="C34" s="60">
        <f>C35</f>
        <v>242966422.26999998</v>
      </c>
      <c r="D34" s="60">
        <f>D35</f>
        <v>179809288.22000006</v>
      </c>
      <c r="E34" s="21">
        <f>E35</f>
        <v>-63157134.04999992</v>
      </c>
      <c r="F34" s="21">
        <f>D34/C34*100</f>
        <v>74.00581798096543</v>
      </c>
    </row>
    <row r="35" spans="1:6" ht="26.25" customHeight="1">
      <c r="A35" s="17" t="s">
        <v>70</v>
      </c>
      <c r="B35" s="20" t="s">
        <v>152</v>
      </c>
      <c r="C35" s="60">
        <f>C36+C37+C38+C39+C40+C41+C42+C43+C44+C45+C46</f>
        <v>242966422.26999998</v>
      </c>
      <c r="D35" s="60">
        <f>D36+D37+D38+D39+D40+D41+D42+D43+D44+D45+D46</f>
        <v>179809288.22000006</v>
      </c>
      <c r="E35" s="21">
        <f aca="true" t="shared" si="2" ref="E35:E40">D35-C35</f>
        <v>-63157134.04999992</v>
      </c>
      <c r="F35" s="21">
        <f>D35/C35*100</f>
        <v>74.00581798096543</v>
      </c>
    </row>
    <row r="36" spans="1:6" ht="25.5" customHeight="1">
      <c r="A36" s="63" t="s">
        <v>88</v>
      </c>
      <c r="B36" s="64" t="s">
        <v>49</v>
      </c>
      <c r="C36" s="65">
        <v>2641723</v>
      </c>
      <c r="D36" s="65">
        <v>2098967.42</v>
      </c>
      <c r="E36" s="19">
        <f t="shared" si="2"/>
        <v>-542755.5800000001</v>
      </c>
      <c r="F36" s="19">
        <f>SUM(D36/C36*100)</f>
        <v>79.45448557626973</v>
      </c>
    </row>
    <row r="37" spans="1:6" ht="13.5" customHeight="1">
      <c r="A37" s="63" t="s">
        <v>89</v>
      </c>
      <c r="B37" s="64" t="s">
        <v>23</v>
      </c>
      <c r="C37" s="65">
        <v>91639060.46</v>
      </c>
      <c r="D37" s="65">
        <v>67119646.23</v>
      </c>
      <c r="E37" s="19">
        <f t="shared" si="2"/>
        <v>-24519414.22999999</v>
      </c>
      <c r="F37" s="19">
        <f>SUM(D37/C37*100)</f>
        <v>73.24349015919626</v>
      </c>
    </row>
    <row r="38" spans="1:6" ht="25.5" customHeight="1">
      <c r="A38" s="63" t="s">
        <v>179</v>
      </c>
      <c r="B38" s="64" t="s">
        <v>180</v>
      </c>
      <c r="C38" s="65">
        <v>59476777.81</v>
      </c>
      <c r="D38" s="65">
        <v>43403240.75</v>
      </c>
      <c r="E38" s="19">
        <f t="shared" si="2"/>
        <v>-16073537.060000002</v>
      </c>
      <c r="F38" s="19">
        <f>SUM(D38/C38*100)</f>
        <v>72.97510448305168</v>
      </c>
    </row>
    <row r="39" spans="1:6" ht="23.25" customHeight="1">
      <c r="A39" s="63" t="s">
        <v>181</v>
      </c>
      <c r="B39" s="64" t="s">
        <v>182</v>
      </c>
      <c r="C39" s="65">
        <v>70796700</v>
      </c>
      <c r="D39" s="65">
        <v>54229289.95</v>
      </c>
      <c r="E39" s="19">
        <f t="shared" si="2"/>
        <v>-16567410.049999997</v>
      </c>
      <c r="F39" s="19">
        <f>SUM(D39/C39*100)</f>
        <v>76.5986125765749</v>
      </c>
    </row>
    <row r="40" spans="1:6" ht="25.5" customHeight="1">
      <c r="A40" s="63" t="s">
        <v>91</v>
      </c>
      <c r="B40" s="64" t="s">
        <v>51</v>
      </c>
      <c r="C40" s="65">
        <v>11510262</v>
      </c>
      <c r="D40" s="65">
        <v>8125422.84</v>
      </c>
      <c r="E40" s="19">
        <f t="shared" si="2"/>
        <v>-3384839.16</v>
      </c>
      <c r="F40" s="19">
        <f>SUM(D40/C40*100)</f>
        <v>70.59285739977075</v>
      </c>
    </row>
    <row r="41" spans="1:6" ht="13.5" customHeight="1">
      <c r="A41" s="63" t="s">
        <v>92</v>
      </c>
      <c r="B41" s="64" t="s">
        <v>24</v>
      </c>
      <c r="C41" s="65">
        <v>3529179</v>
      </c>
      <c r="D41" s="65">
        <v>2640969.52</v>
      </c>
      <c r="E41" s="19">
        <f aca="true" t="shared" si="3" ref="E41:E46">D41-C41</f>
        <v>-888209.48</v>
      </c>
      <c r="F41" s="19">
        <f aca="true" t="shared" si="4" ref="F41:F46">SUM(D41/C41*100)</f>
        <v>74.8324049304385</v>
      </c>
    </row>
    <row r="42" spans="1:6" ht="13.5" customHeight="1">
      <c r="A42" s="63" t="s">
        <v>93</v>
      </c>
      <c r="B42" s="64" t="s">
        <v>52</v>
      </c>
      <c r="C42" s="65">
        <v>30180</v>
      </c>
      <c r="D42" s="65">
        <v>13166.08</v>
      </c>
      <c r="E42" s="19">
        <f t="shared" si="3"/>
        <v>-17013.92</v>
      </c>
      <c r="F42" s="19">
        <f t="shared" si="4"/>
        <v>43.62518223989397</v>
      </c>
    </row>
    <row r="43" spans="1:6" ht="25.5" customHeight="1">
      <c r="A43" s="63" t="s">
        <v>94</v>
      </c>
      <c r="B43" s="64" t="s">
        <v>53</v>
      </c>
      <c r="C43" s="65">
        <v>199931</v>
      </c>
      <c r="D43" s="65">
        <v>120338.93</v>
      </c>
      <c r="E43" s="19">
        <f t="shared" si="3"/>
        <v>-79592.07</v>
      </c>
      <c r="F43" s="19">
        <f t="shared" si="4"/>
        <v>60.190230629567196</v>
      </c>
    </row>
    <row r="44" spans="1:6" ht="25.5" customHeight="1">
      <c r="A44" s="63" t="s">
        <v>95</v>
      </c>
      <c r="B44" s="64" t="s">
        <v>54</v>
      </c>
      <c r="C44" s="65">
        <v>1324300</v>
      </c>
      <c r="D44" s="65">
        <v>952015.01</v>
      </c>
      <c r="E44" s="19">
        <f t="shared" si="3"/>
        <v>-372284.99</v>
      </c>
      <c r="F44" s="19">
        <f t="shared" si="4"/>
        <v>71.88816808880163</v>
      </c>
    </row>
    <row r="45" spans="1:6" ht="25.5" customHeight="1">
      <c r="A45" s="63" t="s">
        <v>96</v>
      </c>
      <c r="B45" s="64" t="s">
        <v>55</v>
      </c>
      <c r="C45" s="65">
        <v>1267594</v>
      </c>
      <c r="D45" s="65">
        <v>834941.99</v>
      </c>
      <c r="E45" s="19">
        <f t="shared" si="3"/>
        <v>-432652.01</v>
      </c>
      <c r="F45" s="19">
        <f t="shared" si="4"/>
        <v>65.86825040194257</v>
      </c>
    </row>
    <row r="46" spans="1:6" ht="38.25">
      <c r="A46" s="63" t="s">
        <v>97</v>
      </c>
      <c r="B46" s="64" t="s">
        <v>56</v>
      </c>
      <c r="C46" s="65">
        <v>550715</v>
      </c>
      <c r="D46" s="65">
        <v>271289.5</v>
      </c>
      <c r="E46" s="19">
        <f t="shared" si="3"/>
        <v>-279425.5</v>
      </c>
      <c r="F46" s="19">
        <f t="shared" si="4"/>
        <v>49.26132391527378</v>
      </c>
    </row>
    <row r="47" spans="1:6" ht="38.25">
      <c r="A47" s="17" t="s">
        <v>98</v>
      </c>
      <c r="B47" s="20" t="s">
        <v>154</v>
      </c>
      <c r="C47" s="61">
        <f>C48</f>
        <v>35190974.99</v>
      </c>
      <c r="D47" s="61">
        <f>D48</f>
        <v>23697187.050000004</v>
      </c>
      <c r="E47" s="22">
        <f>D47-C47</f>
        <v>-11493787.939999998</v>
      </c>
      <c r="F47" s="22">
        <f>D47/C47*100</f>
        <v>67.33881927606123</v>
      </c>
    </row>
    <row r="48" spans="1:7" ht="38.25">
      <c r="A48" s="17" t="s">
        <v>99</v>
      </c>
      <c r="B48" s="20" t="s">
        <v>155</v>
      </c>
      <c r="C48" s="61">
        <f>C49+C50+C51+C52+C53+C54+C55+C56+C57+C58+C59+C60+C61+C62+C65+C63+C64</f>
        <v>35190974.99</v>
      </c>
      <c r="D48" s="61">
        <f>D49+D50+D51+D52+D53+D54+D55+D56+D57+D58+D59+D60+D61+D62+D65+D63+D64</f>
        <v>23697187.050000004</v>
      </c>
      <c r="E48" s="22">
        <f>D48-C48</f>
        <v>-11493787.939999998</v>
      </c>
      <c r="F48" s="22">
        <f>D48/C48*100</f>
        <v>67.33881927606123</v>
      </c>
      <c r="G48" s="58"/>
    </row>
    <row r="49" spans="1:6" ht="25.5" customHeight="1">
      <c r="A49" s="63" t="s">
        <v>100</v>
      </c>
      <c r="B49" s="64" t="s">
        <v>49</v>
      </c>
      <c r="C49" s="65">
        <v>12159126.99</v>
      </c>
      <c r="D49" s="65">
        <v>9278628.54</v>
      </c>
      <c r="E49" s="19">
        <f aca="true" t="shared" si="5" ref="E49:E65">D49-C49</f>
        <v>-2880498.450000001</v>
      </c>
      <c r="F49" s="19">
        <f aca="true" t="shared" si="6" ref="F49:F65">SUM(D49/C49*100)</f>
        <v>76.3099895875008</v>
      </c>
    </row>
    <row r="50" spans="1:6" ht="25.5" customHeight="1">
      <c r="A50" s="63" t="s">
        <v>170</v>
      </c>
      <c r="B50" s="64" t="s">
        <v>25</v>
      </c>
      <c r="C50" s="65">
        <v>206250</v>
      </c>
      <c r="D50" s="65">
        <v>33631.77</v>
      </c>
      <c r="E50" s="19">
        <f t="shared" si="5"/>
        <v>-172618.23</v>
      </c>
      <c r="F50" s="19">
        <f t="shared" si="6"/>
        <v>16.306312727272726</v>
      </c>
    </row>
    <row r="51" spans="1:6" ht="24.75" customHeight="1">
      <c r="A51" s="63" t="s">
        <v>101</v>
      </c>
      <c r="B51" s="64" t="s">
        <v>26</v>
      </c>
      <c r="C51" s="65">
        <v>31680</v>
      </c>
      <c r="D51" s="65">
        <v>17611.79</v>
      </c>
      <c r="E51" s="19">
        <f t="shared" si="5"/>
        <v>-14068.21</v>
      </c>
      <c r="F51" s="19">
        <f t="shared" si="6"/>
        <v>55.59277146464646</v>
      </c>
    </row>
    <row r="52" spans="1:6" ht="25.5" customHeight="1">
      <c r="A52" s="63" t="s">
        <v>102</v>
      </c>
      <c r="B52" s="64" t="s">
        <v>27</v>
      </c>
      <c r="C52" s="65">
        <v>288000</v>
      </c>
      <c r="D52" s="65">
        <v>97427</v>
      </c>
      <c r="E52" s="19">
        <f t="shared" si="5"/>
        <v>-190573</v>
      </c>
      <c r="F52" s="19">
        <f t="shared" si="6"/>
        <v>33.82881944444445</v>
      </c>
    </row>
    <row r="53" spans="1:6" ht="25.5" customHeight="1">
      <c r="A53" s="63" t="s">
        <v>103</v>
      </c>
      <c r="B53" s="64" t="s">
        <v>57</v>
      </c>
      <c r="C53" s="65">
        <v>130000</v>
      </c>
      <c r="D53" s="65">
        <v>78682.33</v>
      </c>
      <c r="E53" s="19">
        <f t="shared" si="5"/>
        <v>-51317.67</v>
      </c>
      <c r="F53" s="19">
        <f t="shared" si="6"/>
        <v>60.52486923076923</v>
      </c>
    </row>
    <row r="54" spans="1:6" ht="28.5" customHeight="1">
      <c r="A54" s="63" t="s">
        <v>104</v>
      </c>
      <c r="B54" s="64" t="s">
        <v>28</v>
      </c>
      <c r="C54" s="65">
        <v>151319</v>
      </c>
      <c r="D54" s="65">
        <v>113489</v>
      </c>
      <c r="E54" s="19">
        <f t="shared" si="5"/>
        <v>-37830</v>
      </c>
      <c r="F54" s="19">
        <f t="shared" si="6"/>
        <v>74.9998347861141</v>
      </c>
    </row>
    <row r="55" spans="1:6" ht="25.5" customHeight="1">
      <c r="A55" s="63" t="s">
        <v>105</v>
      </c>
      <c r="B55" s="64" t="s">
        <v>29</v>
      </c>
      <c r="C55" s="65">
        <v>27674</v>
      </c>
      <c r="D55" s="65">
        <v>6192.47</v>
      </c>
      <c r="E55" s="19">
        <f t="shared" si="5"/>
        <v>-21481.53</v>
      </c>
      <c r="F55" s="19">
        <f t="shared" si="6"/>
        <v>22.376490568764908</v>
      </c>
    </row>
    <row r="56" spans="1:6" ht="40.5" customHeight="1">
      <c r="A56" s="63" t="s">
        <v>106</v>
      </c>
      <c r="B56" s="64" t="s">
        <v>30</v>
      </c>
      <c r="C56" s="65">
        <v>5499925</v>
      </c>
      <c r="D56" s="65">
        <v>3978429.27</v>
      </c>
      <c r="E56" s="19">
        <f t="shared" si="5"/>
        <v>-1521495.73</v>
      </c>
      <c r="F56" s="19">
        <f t="shared" si="6"/>
        <v>72.33606403723687</v>
      </c>
    </row>
    <row r="57" spans="1:6" ht="25.5" customHeight="1">
      <c r="A57" s="63" t="s">
        <v>107</v>
      </c>
      <c r="B57" s="64" t="s">
        <v>31</v>
      </c>
      <c r="C57" s="65">
        <f>5152299+36250</f>
        <v>5188549</v>
      </c>
      <c r="D57" s="65">
        <v>3574104.76</v>
      </c>
      <c r="E57" s="19">
        <f t="shared" si="5"/>
        <v>-1614444.2400000002</v>
      </c>
      <c r="F57" s="19">
        <f t="shared" si="6"/>
        <v>68.88447540921364</v>
      </c>
    </row>
    <row r="58" spans="1:6" ht="13.5" customHeight="1">
      <c r="A58" s="63" t="s">
        <v>108</v>
      </c>
      <c r="B58" s="64" t="s">
        <v>58</v>
      </c>
      <c r="C58" s="65">
        <v>12800</v>
      </c>
      <c r="D58" s="65">
        <v>0</v>
      </c>
      <c r="E58" s="19">
        <f t="shared" si="5"/>
        <v>-12800</v>
      </c>
      <c r="F58" s="19">
        <f t="shared" si="6"/>
        <v>0</v>
      </c>
    </row>
    <row r="59" spans="1:6" ht="43.5" customHeight="1">
      <c r="A59" s="63" t="s">
        <v>183</v>
      </c>
      <c r="B59" s="64" t="s">
        <v>184</v>
      </c>
      <c r="C59" s="65">
        <v>500000</v>
      </c>
      <c r="D59" s="65">
        <v>413440</v>
      </c>
      <c r="E59" s="19">
        <f t="shared" si="5"/>
        <v>-86560</v>
      </c>
      <c r="F59" s="19">
        <f t="shared" si="6"/>
        <v>82.68799999999999</v>
      </c>
    </row>
    <row r="60" spans="1:6" ht="37.5" customHeight="1">
      <c r="A60" s="63" t="s">
        <v>109</v>
      </c>
      <c r="B60" s="64" t="s">
        <v>32</v>
      </c>
      <c r="C60" s="65">
        <v>928332</v>
      </c>
      <c r="D60" s="65">
        <v>430176.12</v>
      </c>
      <c r="E60" s="19">
        <f t="shared" si="5"/>
        <v>-498155.88</v>
      </c>
      <c r="F60" s="19">
        <f t="shared" si="6"/>
        <v>46.33860730859218</v>
      </c>
    </row>
    <row r="61" spans="1:6" ht="41.25" customHeight="1">
      <c r="A61" s="63" t="s">
        <v>110</v>
      </c>
      <c r="B61" s="64" t="s">
        <v>33</v>
      </c>
      <c r="C61" s="65">
        <v>24655</v>
      </c>
      <c r="D61" s="65">
        <v>20436.71</v>
      </c>
      <c r="E61" s="19">
        <f t="shared" si="5"/>
        <v>-4218.290000000001</v>
      </c>
      <c r="F61" s="19">
        <f t="shared" si="6"/>
        <v>82.89073210302169</v>
      </c>
    </row>
    <row r="62" spans="1:6" ht="25.5" customHeight="1">
      <c r="A62" s="63" t="s">
        <v>111</v>
      </c>
      <c r="B62" s="64" t="s">
        <v>34</v>
      </c>
      <c r="C62" s="65">
        <v>672201</v>
      </c>
      <c r="D62" s="65">
        <v>368864.14</v>
      </c>
      <c r="E62" s="19">
        <f>D62-C62</f>
        <v>-303336.86</v>
      </c>
      <c r="F62" s="19">
        <f>SUM(D62/C62*100)</f>
        <v>54.87408379338918</v>
      </c>
    </row>
    <row r="63" spans="1:6" ht="25.5" customHeight="1">
      <c r="A63" s="63" t="s">
        <v>112</v>
      </c>
      <c r="B63" s="64" t="s">
        <v>59</v>
      </c>
      <c r="C63" s="65">
        <v>178791</v>
      </c>
      <c r="D63" s="65">
        <v>98857</v>
      </c>
      <c r="E63" s="19">
        <f>D63-C63</f>
        <v>-79934</v>
      </c>
      <c r="F63" s="19">
        <f>SUM(D63/C63*100)</f>
        <v>55.291933039135074</v>
      </c>
    </row>
    <row r="64" spans="1:6" ht="25.5" customHeight="1">
      <c r="A64" s="63" t="s">
        <v>164</v>
      </c>
      <c r="B64" s="64" t="s">
        <v>165</v>
      </c>
      <c r="C64" s="65">
        <v>309274</v>
      </c>
      <c r="D64" s="65">
        <v>168730</v>
      </c>
      <c r="E64" s="19">
        <f>D64-C64</f>
        <v>-140544</v>
      </c>
      <c r="F64" s="19">
        <f>SUM(D64/C64*100)</f>
        <v>54.55680076566411</v>
      </c>
    </row>
    <row r="65" spans="1:6" ht="13.5" customHeight="1">
      <c r="A65" s="63" t="s">
        <v>113</v>
      </c>
      <c r="B65" s="64" t="s">
        <v>12</v>
      </c>
      <c r="C65" s="65">
        <v>8882398</v>
      </c>
      <c r="D65" s="65">
        <v>5018486.15</v>
      </c>
      <c r="E65" s="19">
        <f t="shared" si="5"/>
        <v>-3863911.8499999996</v>
      </c>
      <c r="F65" s="19">
        <f t="shared" si="6"/>
        <v>56.49922633505051</v>
      </c>
    </row>
    <row r="66" spans="1:6" ht="26.25" customHeight="1">
      <c r="A66" s="17" t="s">
        <v>114</v>
      </c>
      <c r="B66" s="20" t="s">
        <v>115</v>
      </c>
      <c r="C66" s="61">
        <f>C67</f>
        <v>35390602</v>
      </c>
      <c r="D66" s="61">
        <f>D67</f>
        <v>24963796.029999997</v>
      </c>
      <c r="E66" s="22">
        <f>E67</f>
        <v>-10426805.970000003</v>
      </c>
      <c r="F66" s="22">
        <f>F67</f>
        <v>70.53792424892913</v>
      </c>
    </row>
    <row r="67" spans="1:6" ht="26.25" customHeight="1">
      <c r="A67" s="17" t="s">
        <v>117</v>
      </c>
      <c r="B67" s="20" t="s">
        <v>116</v>
      </c>
      <c r="C67" s="61">
        <f>C68+C69+C70+C71+C72+C73</f>
        <v>35390602</v>
      </c>
      <c r="D67" s="61">
        <f>D68+D69+D70+D71+D72+D73</f>
        <v>24963796.029999997</v>
      </c>
      <c r="E67" s="22">
        <f>D67-C67</f>
        <v>-10426805.970000003</v>
      </c>
      <c r="F67" s="22">
        <f>D67/C67*100</f>
        <v>70.53792424892913</v>
      </c>
    </row>
    <row r="68" spans="1:6" ht="25.5">
      <c r="A68" s="63" t="s">
        <v>118</v>
      </c>
      <c r="B68" s="64" t="s">
        <v>49</v>
      </c>
      <c r="C68" s="65">
        <v>1095177</v>
      </c>
      <c r="D68" s="65">
        <v>661342.96</v>
      </c>
      <c r="E68" s="19">
        <f aca="true" t="shared" si="7" ref="E68:E73">D68-C68</f>
        <v>-433834.04000000004</v>
      </c>
      <c r="F68" s="19">
        <f aca="true" t="shared" si="8" ref="F68:F73">SUM(D68/C68*100)</f>
        <v>60.386856188543035</v>
      </c>
    </row>
    <row r="69" spans="1:6" ht="15" customHeight="1">
      <c r="A69" s="63" t="s">
        <v>119</v>
      </c>
      <c r="B69" s="64" t="s">
        <v>185</v>
      </c>
      <c r="C69" s="65">
        <v>14638531</v>
      </c>
      <c r="D69" s="65">
        <v>10581968.84</v>
      </c>
      <c r="E69" s="19">
        <f t="shared" si="7"/>
        <v>-4056562.16</v>
      </c>
      <c r="F69" s="19">
        <f t="shared" si="8"/>
        <v>72.28846145832529</v>
      </c>
    </row>
    <row r="70" spans="1:6" ht="13.5" customHeight="1">
      <c r="A70" s="63" t="s">
        <v>120</v>
      </c>
      <c r="B70" s="64" t="s">
        <v>35</v>
      </c>
      <c r="C70" s="65">
        <v>3475989</v>
      </c>
      <c r="D70" s="65">
        <v>2557404.49</v>
      </c>
      <c r="E70" s="19">
        <f t="shared" si="7"/>
        <v>-918584.5099999998</v>
      </c>
      <c r="F70" s="19">
        <f>SUM(D70/C70*100)</f>
        <v>73.57343449590894</v>
      </c>
    </row>
    <row r="71" spans="1:6" ht="13.5" customHeight="1">
      <c r="A71" s="63" t="s">
        <v>121</v>
      </c>
      <c r="B71" s="64" t="s">
        <v>36</v>
      </c>
      <c r="C71" s="65">
        <v>3142067</v>
      </c>
      <c r="D71" s="65">
        <v>2087402.02</v>
      </c>
      <c r="E71" s="19">
        <f t="shared" si="7"/>
        <v>-1054664.98</v>
      </c>
      <c r="F71" s="19">
        <f>SUM(D71/C71*100)</f>
        <v>66.43403912138093</v>
      </c>
    </row>
    <row r="72" spans="1:6" ht="25.5">
      <c r="A72" s="63" t="s">
        <v>122</v>
      </c>
      <c r="B72" s="64" t="s">
        <v>37</v>
      </c>
      <c r="C72" s="65">
        <v>9039202</v>
      </c>
      <c r="D72" s="65">
        <v>6319081.91</v>
      </c>
      <c r="E72" s="19">
        <f t="shared" si="7"/>
        <v>-2720120.09</v>
      </c>
      <c r="F72" s="19">
        <f t="shared" si="8"/>
        <v>69.90751960184096</v>
      </c>
    </row>
    <row r="73" spans="1:6" ht="25.5">
      <c r="A73" s="63" t="s">
        <v>123</v>
      </c>
      <c r="B73" s="64" t="s">
        <v>38</v>
      </c>
      <c r="C73" s="65">
        <v>3999636</v>
      </c>
      <c r="D73" s="65">
        <v>2756595.81</v>
      </c>
      <c r="E73" s="19">
        <f t="shared" si="7"/>
        <v>-1243040.19</v>
      </c>
      <c r="F73" s="19">
        <f t="shared" si="8"/>
        <v>68.92116707620394</v>
      </c>
    </row>
    <row r="74" spans="1:6" ht="26.25" customHeight="1">
      <c r="A74" s="17" t="s">
        <v>126</v>
      </c>
      <c r="B74" s="20" t="s">
        <v>124</v>
      </c>
      <c r="C74" s="60">
        <f>C75</f>
        <v>3011908</v>
      </c>
      <c r="D74" s="60">
        <f>D75</f>
        <v>2196234.76</v>
      </c>
      <c r="E74" s="21">
        <f>D74-C74</f>
        <v>-815673.2400000002</v>
      </c>
      <c r="F74" s="21">
        <f>D74/C74*100</f>
        <v>72.91838794544853</v>
      </c>
    </row>
    <row r="75" spans="1:6" ht="26.25" customHeight="1">
      <c r="A75" s="17" t="s">
        <v>127</v>
      </c>
      <c r="B75" s="20" t="s">
        <v>125</v>
      </c>
      <c r="C75" s="60">
        <f>C76+C77+C78</f>
        <v>3011908</v>
      </c>
      <c r="D75" s="60">
        <f>D76+D77+D78</f>
        <v>2196234.76</v>
      </c>
      <c r="E75" s="21">
        <f>D75-C75</f>
        <v>-815673.2400000002</v>
      </c>
      <c r="F75" s="21">
        <f>D75/C75*100</f>
        <v>72.91838794544853</v>
      </c>
    </row>
    <row r="76" spans="1:6" ht="25.5">
      <c r="A76" s="63" t="s">
        <v>128</v>
      </c>
      <c r="B76" s="64" t="s">
        <v>49</v>
      </c>
      <c r="C76" s="65">
        <v>2948033</v>
      </c>
      <c r="D76" s="65">
        <v>2196234.76</v>
      </c>
      <c r="E76" s="19">
        <f>D76-C76</f>
        <v>-751798.2400000002</v>
      </c>
      <c r="F76" s="19">
        <f>SUM(D76/C76*100)</f>
        <v>74.49830989001819</v>
      </c>
    </row>
    <row r="77" spans="1:6" ht="25.5" customHeight="1">
      <c r="A77" s="63" t="s">
        <v>129</v>
      </c>
      <c r="B77" s="64" t="s">
        <v>180</v>
      </c>
      <c r="C77" s="65">
        <v>15725</v>
      </c>
      <c r="D77" s="65">
        <v>0</v>
      </c>
      <c r="E77" s="19">
        <f>D77-C77</f>
        <v>-15725</v>
      </c>
      <c r="F77" s="19">
        <f>SUM(D77/C77*100)</f>
        <v>0</v>
      </c>
    </row>
    <row r="78" spans="1:6" ht="13.5" customHeight="1">
      <c r="A78" s="63" t="s">
        <v>130</v>
      </c>
      <c r="B78" s="64" t="s">
        <v>15</v>
      </c>
      <c r="C78" s="65">
        <v>48150</v>
      </c>
      <c r="D78" s="65">
        <v>0</v>
      </c>
      <c r="E78" s="19">
        <f>D78-C78</f>
        <v>-48150</v>
      </c>
      <c r="F78" s="19">
        <f>SUM(D78/C78*100)</f>
        <v>0</v>
      </c>
    </row>
    <row r="79" spans="1:6" ht="26.25" customHeight="1">
      <c r="A79" s="17" t="s">
        <v>132</v>
      </c>
      <c r="B79" s="20" t="s">
        <v>156</v>
      </c>
      <c r="C79" s="60">
        <f>C80</f>
        <v>2564319</v>
      </c>
      <c r="D79" s="60">
        <f>D80</f>
        <v>1798884.94</v>
      </c>
      <c r="E79" s="21">
        <f>E80</f>
        <v>-665434.06</v>
      </c>
      <c r="F79" s="21">
        <f>F80</f>
        <v>72.99724345752315</v>
      </c>
    </row>
    <row r="80" spans="1:6" ht="26.25" customHeight="1">
      <c r="A80" s="17" t="s">
        <v>133</v>
      </c>
      <c r="B80" s="20" t="s">
        <v>131</v>
      </c>
      <c r="C80" s="60">
        <f>C81+C82</f>
        <v>2564319</v>
      </c>
      <c r="D80" s="60">
        <f>D81+D82</f>
        <v>1798884.94</v>
      </c>
      <c r="E80" s="60">
        <f>E81+E82</f>
        <v>-665434.06</v>
      </c>
      <c r="F80" s="60">
        <f>F81+F82</f>
        <v>72.99724345752315</v>
      </c>
    </row>
    <row r="81" spans="1:6" ht="25.5" customHeight="1">
      <c r="A81" s="63" t="s">
        <v>134</v>
      </c>
      <c r="B81" s="64" t="s">
        <v>49</v>
      </c>
      <c r="C81" s="65">
        <v>2464319</v>
      </c>
      <c r="D81" s="65">
        <v>1798884.94</v>
      </c>
      <c r="E81" s="19">
        <f>D81-C81</f>
        <v>-665434.06</v>
      </c>
      <c r="F81" s="19">
        <f>SUM(D81/C81*100)</f>
        <v>72.99724345752315</v>
      </c>
    </row>
    <row r="82" spans="1:6" ht="25.5" customHeight="1">
      <c r="A82" s="63" t="s">
        <v>86</v>
      </c>
      <c r="B82" s="64" t="s">
        <v>21</v>
      </c>
      <c r="C82" s="65">
        <v>100000</v>
      </c>
      <c r="D82" s="65"/>
      <c r="E82" s="19"/>
      <c r="F82" s="19">
        <f>SUM(D82/C82*100)</f>
        <v>0</v>
      </c>
    </row>
    <row r="83" spans="1:6" ht="26.25" customHeight="1">
      <c r="A83" s="17" t="s">
        <v>135</v>
      </c>
      <c r="B83" s="20" t="s">
        <v>136</v>
      </c>
      <c r="C83" s="60">
        <f>C84</f>
        <v>120317931.8</v>
      </c>
      <c r="D83" s="60">
        <f>D84</f>
        <v>83981373.5</v>
      </c>
      <c r="E83" s="21">
        <f>E84</f>
        <v>-26701292.5</v>
      </c>
      <c r="F83" s="21">
        <f>F84</f>
        <v>309.01246386497206</v>
      </c>
    </row>
    <row r="84" spans="1:6" ht="26.25" customHeight="1">
      <c r="A84" s="17" t="s">
        <v>138</v>
      </c>
      <c r="B84" s="20" t="s">
        <v>137</v>
      </c>
      <c r="C84" s="60">
        <f>C85+C86+C87+C88+C89</f>
        <v>120317931.8</v>
      </c>
      <c r="D84" s="60">
        <f>D85+D86+D87+D88+D89</f>
        <v>83981373.5</v>
      </c>
      <c r="E84" s="60">
        <f>E85+E86+E87+E88+E89</f>
        <v>-26701292.5</v>
      </c>
      <c r="F84" s="60">
        <f>F85+F86+F87+F88+F89</f>
        <v>309.01246386497206</v>
      </c>
    </row>
    <row r="85" spans="1:6" ht="25.5" customHeight="1">
      <c r="A85" s="63" t="s">
        <v>139</v>
      </c>
      <c r="B85" s="64" t="s">
        <v>49</v>
      </c>
      <c r="C85" s="65">
        <v>5571533</v>
      </c>
      <c r="D85" s="65">
        <v>4405280.79</v>
      </c>
      <c r="E85" s="19">
        <f aca="true" t="shared" si="9" ref="E85:E90">D85-C85</f>
        <v>-1166252.21</v>
      </c>
      <c r="F85" s="19">
        <f aca="true" t="shared" si="10" ref="F85:F90">SUM(D85/C85*100)</f>
        <v>79.06766037282738</v>
      </c>
    </row>
    <row r="86" spans="1:6" ht="14.25" customHeight="1">
      <c r="A86" s="63" t="s">
        <v>140</v>
      </c>
      <c r="B86" s="64" t="s">
        <v>46</v>
      </c>
      <c r="C86" s="65">
        <v>36933</v>
      </c>
      <c r="D86" s="65">
        <v>20292.71</v>
      </c>
      <c r="E86" s="19">
        <f t="shared" si="9"/>
        <v>-16640.29</v>
      </c>
      <c r="F86" s="19">
        <f t="shared" si="10"/>
        <v>54.94465654022148</v>
      </c>
    </row>
    <row r="87" spans="1:6" ht="14.25" customHeight="1">
      <c r="A87" s="63">
        <v>3718710</v>
      </c>
      <c r="B87" s="64" t="s">
        <v>192</v>
      </c>
      <c r="C87" s="65">
        <v>9635265.8</v>
      </c>
      <c r="D87" s="65"/>
      <c r="E87" s="19"/>
      <c r="F87" s="19"/>
    </row>
    <row r="88" spans="1:6" ht="13.5" customHeight="1">
      <c r="A88" s="63" t="s">
        <v>141</v>
      </c>
      <c r="B88" s="64" t="s">
        <v>61</v>
      </c>
      <c r="C88" s="65">
        <v>102074200</v>
      </c>
      <c r="D88" s="65">
        <v>76555800</v>
      </c>
      <c r="E88" s="19">
        <f t="shared" si="9"/>
        <v>-25518400</v>
      </c>
      <c r="F88" s="19">
        <f t="shared" si="10"/>
        <v>75.00014695192321</v>
      </c>
    </row>
    <row r="89" spans="1:6" ht="13.5" customHeight="1">
      <c r="A89" s="63">
        <v>3719770</v>
      </c>
      <c r="B89" s="64" t="s">
        <v>191</v>
      </c>
      <c r="C89" s="65">
        <v>3000000</v>
      </c>
      <c r="D89" s="65">
        <v>3000000</v>
      </c>
      <c r="E89" s="19">
        <f t="shared" si="9"/>
        <v>0</v>
      </c>
      <c r="F89" s="19">
        <f t="shared" si="10"/>
        <v>100</v>
      </c>
    </row>
    <row r="90" spans="1:6" ht="18.75" customHeight="1">
      <c r="A90" s="29" t="s">
        <v>39</v>
      </c>
      <c r="B90" s="54" t="s">
        <v>142</v>
      </c>
      <c r="C90" s="62">
        <f>C11+C34+C47+C66+C74+C79+C83</f>
        <v>588607830.06</v>
      </c>
      <c r="D90" s="62">
        <f>D11+D34+D47+D66+D74+D79+D83</f>
        <v>421412274.01</v>
      </c>
      <c r="E90" s="62">
        <f t="shared" si="9"/>
        <v>-167195556.04999995</v>
      </c>
      <c r="F90" s="30">
        <f t="shared" si="10"/>
        <v>71.59474483495117</v>
      </c>
    </row>
    <row r="91" spans="1:6" ht="12.75">
      <c r="A91" s="42"/>
      <c r="B91" s="43"/>
      <c r="C91" s="44"/>
      <c r="D91" s="44"/>
      <c r="E91" s="44"/>
      <c r="F91" s="45"/>
    </row>
    <row r="92" spans="1:6" ht="14.25" customHeight="1">
      <c r="A92" s="23"/>
      <c r="B92" s="24"/>
      <c r="C92" s="25"/>
      <c r="D92" s="25"/>
      <c r="E92" s="26"/>
      <c r="F92" s="48"/>
    </row>
    <row r="93" spans="1:6" ht="15" customHeight="1">
      <c r="A93" s="81" t="s">
        <v>172</v>
      </c>
      <c r="B93" s="82"/>
      <c r="C93" s="82"/>
      <c r="D93" s="82"/>
      <c r="E93" s="82"/>
      <c r="F93" s="82"/>
    </row>
    <row r="94" spans="1:6" ht="54" customHeight="1">
      <c r="A94" s="47" t="s">
        <v>153</v>
      </c>
      <c r="B94" s="4" t="s">
        <v>43</v>
      </c>
      <c r="C94" s="47" t="s">
        <v>163</v>
      </c>
      <c r="D94" s="47" t="s">
        <v>190</v>
      </c>
      <c r="E94" s="46" t="s">
        <v>0</v>
      </c>
      <c r="F94" s="46" t="s">
        <v>1</v>
      </c>
    </row>
    <row r="95" spans="1:6" ht="15" customHeight="1">
      <c r="A95" s="31" t="s">
        <v>3</v>
      </c>
      <c r="B95" s="14">
        <v>2</v>
      </c>
      <c r="C95" s="32">
        <v>3</v>
      </c>
      <c r="D95" s="15">
        <v>4</v>
      </c>
      <c r="E95" s="10">
        <v>5</v>
      </c>
      <c r="F95" s="10">
        <v>6</v>
      </c>
    </row>
    <row r="96" spans="1:6" ht="27.75" customHeight="1">
      <c r="A96" s="34" t="s">
        <v>64</v>
      </c>
      <c r="B96" s="35" t="s">
        <v>143</v>
      </c>
      <c r="C96" s="36">
        <f>C97</f>
        <v>21285392.2</v>
      </c>
      <c r="D96" s="36">
        <f>D97</f>
        <v>6206500.2</v>
      </c>
      <c r="E96" s="36">
        <f>E97</f>
        <v>-15078892</v>
      </c>
      <c r="F96" s="55">
        <f>F97</f>
        <v>29.158495843924364</v>
      </c>
    </row>
    <row r="97" spans="1:6" ht="25.5">
      <c r="A97" s="34" t="s">
        <v>65</v>
      </c>
      <c r="B97" s="35" t="s">
        <v>144</v>
      </c>
      <c r="C97" s="36">
        <f>C98+C99+C100+C102+C105+C106+C108+C110+C101+C103+C107+C104+C109</f>
        <v>21285392.2</v>
      </c>
      <c r="D97" s="36">
        <f>D98+D99+D100+D102+D105+D106+D108+D110+D101+D103+D104+D109</f>
        <v>6206500.2</v>
      </c>
      <c r="E97" s="36">
        <f>D97-C97</f>
        <v>-15078892</v>
      </c>
      <c r="F97" s="55">
        <f>D97/C97*100</f>
        <v>29.158495843924364</v>
      </c>
    </row>
    <row r="98" spans="1:6" ht="38.25">
      <c r="A98" s="18" t="s">
        <v>71</v>
      </c>
      <c r="B98" s="9" t="s">
        <v>6</v>
      </c>
      <c r="C98" s="7">
        <v>104200</v>
      </c>
      <c r="D98" s="7">
        <v>51210</v>
      </c>
      <c r="E98" s="7">
        <f>+D98-C98</f>
        <v>-52990</v>
      </c>
      <c r="F98" s="5">
        <f>+D98/C98*100</f>
        <v>49.145873320537426</v>
      </c>
    </row>
    <row r="99" spans="1:6" ht="12.75">
      <c r="A99" s="53" t="s">
        <v>73</v>
      </c>
      <c r="B99" s="9" t="s">
        <v>8</v>
      </c>
      <c r="C99" s="7">
        <v>16000000</v>
      </c>
      <c r="D99" s="7">
        <v>1465931</v>
      </c>
      <c r="E99" s="7">
        <f>+D99-C99</f>
        <v>-14534069</v>
      </c>
      <c r="F99" s="5">
        <f>+D99/C99*100</f>
        <v>9.162068750000001</v>
      </c>
    </row>
    <row r="100" spans="1:6" ht="12.75">
      <c r="A100" s="18" t="s">
        <v>80</v>
      </c>
      <c r="B100" s="9" t="s">
        <v>15</v>
      </c>
      <c r="C100" s="7">
        <v>946476</v>
      </c>
      <c r="D100" s="7">
        <v>723184</v>
      </c>
      <c r="E100" s="7">
        <f>D100-C100</f>
        <v>-223292</v>
      </c>
      <c r="F100" s="5">
        <v>0</v>
      </c>
    </row>
    <row r="101" spans="1:6" ht="12.75">
      <c r="A101" s="18" t="s">
        <v>81</v>
      </c>
      <c r="B101" s="9" t="s">
        <v>16</v>
      </c>
      <c r="C101" s="7">
        <v>85000</v>
      </c>
      <c r="D101" s="7">
        <v>84600</v>
      </c>
      <c r="E101" s="7">
        <f>D101-C101</f>
        <v>-400</v>
      </c>
      <c r="F101" s="5">
        <v>0</v>
      </c>
    </row>
    <row r="102" spans="1:6" ht="25.5">
      <c r="A102" s="18" t="s">
        <v>145</v>
      </c>
      <c r="B102" s="9" t="s">
        <v>62</v>
      </c>
      <c r="C102" s="7">
        <v>1549439.2</v>
      </c>
      <c r="D102" s="7">
        <v>1549439.2</v>
      </c>
      <c r="E102" s="7">
        <f aca="true" t="shared" si="11" ref="E102:E110">+D102-C102</f>
        <v>0</v>
      </c>
      <c r="F102" s="5">
        <f>+D102/C102*100</f>
        <v>100</v>
      </c>
    </row>
    <row r="103" spans="1:6" ht="25.5">
      <c r="A103" s="49" t="s">
        <v>83</v>
      </c>
      <c r="B103" s="9" t="s">
        <v>18</v>
      </c>
      <c r="C103" s="7">
        <v>1447825</v>
      </c>
      <c r="D103" s="7">
        <v>1435020</v>
      </c>
      <c r="E103" s="7">
        <f t="shared" si="11"/>
        <v>-12805</v>
      </c>
      <c r="F103" s="5">
        <f>+D103/C103*100</f>
        <v>99.11556990658401</v>
      </c>
    </row>
    <row r="104" spans="1:6" ht="12.75">
      <c r="A104" s="18" t="s">
        <v>186</v>
      </c>
      <c r="B104" s="9" t="s">
        <v>187</v>
      </c>
      <c r="C104" s="7">
        <v>5000</v>
      </c>
      <c r="D104" s="7">
        <v>4000</v>
      </c>
      <c r="E104" s="7"/>
      <c r="F104" s="5"/>
    </row>
    <row r="105" spans="1:6" ht="12.75">
      <c r="A105" s="18" t="s">
        <v>159</v>
      </c>
      <c r="B105" s="9" t="s">
        <v>160</v>
      </c>
      <c r="C105" s="7">
        <v>549966</v>
      </c>
      <c r="D105" s="7">
        <v>549966</v>
      </c>
      <c r="E105" s="7">
        <f t="shared" si="11"/>
        <v>0</v>
      </c>
      <c r="F105" s="5">
        <v>0</v>
      </c>
    </row>
    <row r="106" spans="1:6" ht="63.75">
      <c r="A106" s="18" t="s">
        <v>146</v>
      </c>
      <c r="B106" s="9" t="s">
        <v>63</v>
      </c>
      <c r="C106" s="7">
        <v>198500</v>
      </c>
      <c r="D106" s="7">
        <v>64980</v>
      </c>
      <c r="E106" s="7">
        <f t="shared" si="11"/>
        <v>-133520</v>
      </c>
      <c r="F106" s="5">
        <f>+D106/C106*100</f>
        <v>32.73551637279597</v>
      </c>
    </row>
    <row r="107" spans="1:6" ht="25.5">
      <c r="A107" s="63" t="s">
        <v>86</v>
      </c>
      <c r="B107" s="64" t="s">
        <v>21</v>
      </c>
      <c r="C107" s="7">
        <v>49200</v>
      </c>
      <c r="D107" s="7"/>
      <c r="E107" s="7"/>
      <c r="F107" s="5"/>
    </row>
    <row r="108" spans="1:6" s="92" customFormat="1" ht="12.75">
      <c r="A108" s="88"/>
      <c r="B108" s="89"/>
      <c r="C108" s="90"/>
      <c r="D108" s="90"/>
      <c r="E108" s="90"/>
      <c r="F108" s="91"/>
    </row>
    <row r="109" spans="1:6" ht="12.75">
      <c r="A109" s="18" t="s">
        <v>147</v>
      </c>
      <c r="B109" s="9" t="s">
        <v>45</v>
      </c>
      <c r="C109" s="7">
        <v>222786</v>
      </c>
      <c r="D109" s="7">
        <v>151170</v>
      </c>
      <c r="E109" s="7">
        <f>+D109-C109</f>
        <v>-71616</v>
      </c>
      <c r="F109" s="5">
        <f>+D109/C109*100</f>
        <v>67.85435350515742</v>
      </c>
    </row>
    <row r="110" spans="1:6" ht="25.5">
      <c r="A110" s="18" t="s">
        <v>87</v>
      </c>
      <c r="B110" s="9" t="s">
        <v>22</v>
      </c>
      <c r="C110" s="7">
        <v>127000</v>
      </c>
      <c r="D110" s="7">
        <v>127000</v>
      </c>
      <c r="E110" s="7">
        <f t="shared" si="11"/>
        <v>0</v>
      </c>
      <c r="F110" s="5">
        <f>+D110/C110*100</f>
        <v>100</v>
      </c>
    </row>
    <row r="111" spans="1:6" ht="27.75" customHeight="1">
      <c r="A111" s="17" t="s">
        <v>68</v>
      </c>
      <c r="B111" s="20" t="s">
        <v>69</v>
      </c>
      <c r="C111" s="36">
        <f>C112</f>
        <v>5541704.88</v>
      </c>
      <c r="D111" s="36">
        <f>D112</f>
        <v>4426956.57</v>
      </c>
      <c r="E111" s="39">
        <f>E112</f>
        <v>-1114748.3099999996</v>
      </c>
      <c r="F111" s="40">
        <f>F112</f>
        <v>79.88437973261398</v>
      </c>
    </row>
    <row r="112" spans="1:6" ht="27.75" customHeight="1">
      <c r="A112" s="17" t="s">
        <v>70</v>
      </c>
      <c r="B112" s="20" t="s">
        <v>152</v>
      </c>
      <c r="C112" s="36">
        <f>C114+C115+C116+C117+C118+C113</f>
        <v>5541704.88</v>
      </c>
      <c r="D112" s="36">
        <f>D114+D115+D116+D117+D118+D113</f>
        <v>4426956.57</v>
      </c>
      <c r="E112" s="39">
        <f>D112-C112</f>
        <v>-1114748.3099999996</v>
      </c>
      <c r="F112" s="40">
        <f>D112/C112*100</f>
        <v>79.88437973261398</v>
      </c>
    </row>
    <row r="113" spans="1:6" ht="12.75">
      <c r="A113" s="18" t="s">
        <v>89</v>
      </c>
      <c r="B113" s="9" t="s">
        <v>23</v>
      </c>
      <c r="C113" s="7">
        <v>5008025.88</v>
      </c>
      <c r="D113" s="7">
        <v>2573561.84</v>
      </c>
      <c r="E113" s="7">
        <f aca="true" t="shared" si="12" ref="E113:E118">+D113-C113</f>
        <v>-2434464.04</v>
      </c>
      <c r="F113" s="5">
        <f aca="true" t="shared" si="13" ref="F113:F118">+D113/C113*100</f>
        <v>51.38874881373417</v>
      </c>
    </row>
    <row r="114" spans="1:6" ht="25.5">
      <c r="A114" s="18" t="s">
        <v>90</v>
      </c>
      <c r="B114" s="9" t="s">
        <v>50</v>
      </c>
      <c r="C114" s="7">
        <v>518679</v>
      </c>
      <c r="D114" s="7">
        <v>1486436.61</v>
      </c>
      <c r="E114" s="7">
        <f t="shared" si="12"/>
        <v>967757.6100000001</v>
      </c>
      <c r="F114" s="5">
        <f t="shared" si="13"/>
        <v>286.5812207550335</v>
      </c>
    </row>
    <row r="115" spans="1:6" ht="25.5">
      <c r="A115" s="18" t="s">
        <v>148</v>
      </c>
      <c r="B115" s="9" t="s">
        <v>51</v>
      </c>
      <c r="C115" s="7"/>
      <c r="D115" s="7">
        <v>85538</v>
      </c>
      <c r="E115" s="7">
        <f t="shared" si="12"/>
        <v>85538</v>
      </c>
      <c r="F115" s="5">
        <v>0</v>
      </c>
    </row>
    <row r="116" spans="1:6" ht="12.75">
      <c r="A116" s="18" t="s">
        <v>92</v>
      </c>
      <c r="B116" s="9" t="s">
        <v>24</v>
      </c>
      <c r="C116" s="7"/>
      <c r="D116" s="7">
        <v>246531.6</v>
      </c>
      <c r="E116" s="7">
        <f t="shared" si="12"/>
        <v>246531.6</v>
      </c>
      <c r="F116" s="5">
        <v>0</v>
      </c>
    </row>
    <row r="117" spans="1:6" ht="25.5">
      <c r="A117" s="18" t="s">
        <v>94</v>
      </c>
      <c r="B117" s="9" t="s">
        <v>53</v>
      </c>
      <c r="C117" s="7"/>
      <c r="D117" s="7">
        <v>19888.52</v>
      </c>
      <c r="E117" s="7">
        <f t="shared" si="12"/>
        <v>19888.52</v>
      </c>
      <c r="F117" s="5">
        <v>0</v>
      </c>
    </row>
    <row r="118" spans="1:6" ht="25.5">
      <c r="A118" s="49" t="s">
        <v>96</v>
      </c>
      <c r="B118" s="9" t="s">
        <v>55</v>
      </c>
      <c r="C118" s="7">
        <v>15000</v>
      </c>
      <c r="D118" s="7">
        <v>15000</v>
      </c>
      <c r="E118" s="7">
        <f t="shared" si="12"/>
        <v>0</v>
      </c>
      <c r="F118" s="5">
        <f t="shared" si="13"/>
        <v>100</v>
      </c>
    </row>
    <row r="119" spans="1:6" ht="38.25">
      <c r="A119" s="34" t="s">
        <v>98</v>
      </c>
      <c r="B119" s="20" t="s">
        <v>157</v>
      </c>
      <c r="C119" s="36">
        <f>C120</f>
        <v>30000</v>
      </c>
      <c r="D119" s="37">
        <f>D120</f>
        <v>672917.42</v>
      </c>
      <c r="E119" s="39">
        <f>E120</f>
        <v>642917.42</v>
      </c>
      <c r="F119" s="40">
        <f>F120</f>
        <v>2243.058066666667</v>
      </c>
    </row>
    <row r="120" spans="1:6" ht="40.5" customHeight="1">
      <c r="A120" s="34" t="s">
        <v>99</v>
      </c>
      <c r="B120" s="20" t="s">
        <v>149</v>
      </c>
      <c r="C120" s="36">
        <f>C121+C122+C123+C124+C125</f>
        <v>30000</v>
      </c>
      <c r="D120" s="36">
        <f>D121+D122+D123+D124+D125</f>
        <v>672917.42</v>
      </c>
      <c r="E120" s="39">
        <f>D120-C120</f>
        <v>642917.42</v>
      </c>
      <c r="F120" s="40">
        <f>D120/C120*100</f>
        <v>2243.058066666667</v>
      </c>
    </row>
    <row r="121" spans="1:6" ht="28.5" customHeight="1">
      <c r="A121" s="18" t="s">
        <v>100</v>
      </c>
      <c r="B121" s="9" t="s">
        <v>49</v>
      </c>
      <c r="C121" s="59"/>
      <c r="D121" s="59">
        <v>43090.88</v>
      </c>
      <c r="E121" s="7">
        <f>+D121-C121</f>
        <v>43090.88</v>
      </c>
      <c r="F121" s="5">
        <v>0</v>
      </c>
    </row>
    <row r="122" spans="1:6" ht="38.25">
      <c r="A122" s="18" t="s">
        <v>106</v>
      </c>
      <c r="B122" s="9" t="s">
        <v>30</v>
      </c>
      <c r="C122" s="7">
        <v>30000</v>
      </c>
      <c r="D122" s="7">
        <v>117670.94</v>
      </c>
      <c r="E122" s="7">
        <f>+D122-C122</f>
        <v>87670.94</v>
      </c>
      <c r="F122" s="5">
        <f>+D122/C122*100</f>
        <v>392.2364666666667</v>
      </c>
    </row>
    <row r="123" spans="1:6" ht="25.5">
      <c r="A123" s="18" t="s">
        <v>107</v>
      </c>
      <c r="B123" s="9" t="s">
        <v>31</v>
      </c>
      <c r="C123" s="7"/>
      <c r="D123" s="7">
        <v>81096.1</v>
      </c>
      <c r="E123" s="7">
        <f>+D123-C123</f>
        <v>81096.1</v>
      </c>
      <c r="F123" s="5">
        <v>0</v>
      </c>
    </row>
    <row r="124" spans="1:6" ht="27" customHeight="1">
      <c r="A124" s="18" t="s">
        <v>164</v>
      </c>
      <c r="B124" s="9" t="s">
        <v>165</v>
      </c>
      <c r="C124" s="7"/>
      <c r="D124" s="7">
        <v>411055.77</v>
      </c>
      <c r="E124" s="7">
        <f>+D124-C124</f>
        <v>411055.77</v>
      </c>
      <c r="F124" s="5">
        <v>0</v>
      </c>
    </row>
    <row r="125" spans="1:6" ht="14.25" customHeight="1">
      <c r="A125" s="18" t="s">
        <v>113</v>
      </c>
      <c r="B125" s="9" t="s">
        <v>12</v>
      </c>
      <c r="C125" s="7"/>
      <c r="D125" s="7">
        <v>20003.73</v>
      </c>
      <c r="E125" s="7">
        <f>+D125-C125</f>
        <v>20003.73</v>
      </c>
      <c r="F125" s="5">
        <v>0</v>
      </c>
    </row>
    <row r="126" spans="1:6" ht="25.5">
      <c r="A126" s="17" t="s">
        <v>114</v>
      </c>
      <c r="B126" s="20" t="s">
        <v>115</v>
      </c>
      <c r="C126" s="36">
        <f>C127</f>
        <v>1155080</v>
      </c>
      <c r="D126" s="37">
        <f>D127</f>
        <v>772976.2</v>
      </c>
      <c r="E126" s="39">
        <f>E127</f>
        <v>-382103.80000000005</v>
      </c>
      <c r="F126" s="40">
        <f>F127</f>
        <v>66.91971118883541</v>
      </c>
    </row>
    <row r="127" spans="1:6" ht="25.5">
      <c r="A127" s="17" t="s">
        <v>117</v>
      </c>
      <c r="B127" s="20" t="s">
        <v>116</v>
      </c>
      <c r="C127" s="36">
        <f>C128+C129+C130+C132+C131</f>
        <v>1155080</v>
      </c>
      <c r="D127" s="36">
        <f>D128+D129+D130+D132+D131</f>
        <v>772976.2</v>
      </c>
      <c r="E127" s="39">
        <f>D127-C127</f>
        <v>-382103.80000000005</v>
      </c>
      <c r="F127" s="40">
        <f>D127/C127*100</f>
        <v>66.91971118883541</v>
      </c>
    </row>
    <row r="128" spans="1:6" ht="12.75">
      <c r="A128" s="18" t="s">
        <v>119</v>
      </c>
      <c r="B128" s="9" t="s">
        <v>60</v>
      </c>
      <c r="C128" s="7">
        <v>885480</v>
      </c>
      <c r="D128" s="7">
        <v>428771.8</v>
      </c>
      <c r="E128" s="7">
        <f>+D128-C128</f>
        <v>-456708.2</v>
      </c>
      <c r="F128" s="5">
        <f>+D128/C128*100</f>
        <v>48.42252789447531</v>
      </c>
    </row>
    <row r="129" spans="1:6" ht="12.75">
      <c r="A129" s="18" t="s">
        <v>120</v>
      </c>
      <c r="B129" s="9" t="s">
        <v>35</v>
      </c>
      <c r="C129" s="7">
        <v>9000</v>
      </c>
      <c r="D129" s="7">
        <v>59294.49</v>
      </c>
      <c r="E129" s="7">
        <f>+D129-C129</f>
        <v>50294.49</v>
      </c>
      <c r="F129" s="5">
        <f>+D129/C129*100</f>
        <v>658.8276666666667</v>
      </c>
    </row>
    <row r="130" spans="1:6" ht="12.75">
      <c r="A130" s="18" t="s">
        <v>121</v>
      </c>
      <c r="B130" s="9" t="s">
        <v>36</v>
      </c>
      <c r="C130" s="7">
        <v>25000</v>
      </c>
      <c r="D130" s="7">
        <v>14221.68</v>
      </c>
      <c r="E130" s="7">
        <f>+D130-C130</f>
        <v>-10778.32</v>
      </c>
      <c r="F130" s="5">
        <f>+D130/C130*100</f>
        <v>56.886720000000004</v>
      </c>
    </row>
    <row r="131" spans="1:6" ht="25.5">
      <c r="A131" s="18" t="s">
        <v>122</v>
      </c>
      <c r="B131" s="9" t="s">
        <v>37</v>
      </c>
      <c r="C131" s="7">
        <v>215600</v>
      </c>
      <c r="D131" s="7">
        <v>231190.23</v>
      </c>
      <c r="E131" s="7">
        <f>+D131-C131</f>
        <v>15590.23000000001</v>
      </c>
      <c r="F131" s="5">
        <f>+D131/C131*100</f>
        <v>107.23108998144713</v>
      </c>
    </row>
    <row r="132" spans="1:6" ht="25.5">
      <c r="A132" s="18" t="s">
        <v>123</v>
      </c>
      <c r="B132" s="9" t="s">
        <v>38</v>
      </c>
      <c r="C132" s="7">
        <v>20000</v>
      </c>
      <c r="D132" s="7">
        <v>39498</v>
      </c>
      <c r="E132" s="7">
        <f>+D132-C132</f>
        <v>19498</v>
      </c>
      <c r="F132" s="5">
        <f>+D132/C132*100</f>
        <v>197.49</v>
      </c>
    </row>
    <row r="133" spans="1:6" ht="28.5" customHeight="1">
      <c r="A133" s="17" t="s">
        <v>126</v>
      </c>
      <c r="B133" s="20" t="s">
        <v>124</v>
      </c>
      <c r="C133" s="36">
        <f>C134</f>
        <v>74448534.86</v>
      </c>
      <c r="D133" s="37">
        <f>D134</f>
        <v>16869551.91</v>
      </c>
      <c r="E133" s="39">
        <f>E134</f>
        <v>-52405657.95</v>
      </c>
      <c r="F133" s="40">
        <f>F134</f>
        <v>200.24800411855577</v>
      </c>
    </row>
    <row r="134" spans="1:6" ht="29.25" customHeight="1">
      <c r="A134" s="17" t="s">
        <v>127</v>
      </c>
      <c r="B134" s="20" t="s">
        <v>125</v>
      </c>
      <c r="C134" s="36">
        <f>SUM(C135:C145)</f>
        <v>74448534.86</v>
      </c>
      <c r="D134" s="36">
        <f>SUM(D135:D145)</f>
        <v>16869551.91</v>
      </c>
      <c r="E134" s="36">
        <f>SUM(E135:E145)</f>
        <v>-52405657.95</v>
      </c>
      <c r="F134" s="36">
        <f>SUM(F135:F145)</f>
        <v>200.24800411855577</v>
      </c>
    </row>
    <row r="135" spans="1:6" ht="38.25">
      <c r="A135" s="63">
        <v>1510150</v>
      </c>
      <c r="B135" s="64" t="s">
        <v>6</v>
      </c>
      <c r="C135" s="69">
        <v>75000</v>
      </c>
      <c r="E135" s="67"/>
      <c r="F135" s="5">
        <f aca="true" t="shared" si="14" ref="F135:F145">+D135/C135*100</f>
        <v>0</v>
      </c>
    </row>
    <row r="136" spans="1:6" ht="12.75">
      <c r="A136" s="18" t="s">
        <v>194</v>
      </c>
      <c r="B136" s="9" t="s">
        <v>23</v>
      </c>
      <c r="C136" s="69">
        <v>72137</v>
      </c>
      <c r="D136" s="67"/>
      <c r="E136" s="68"/>
      <c r="F136" s="5">
        <f t="shared" si="14"/>
        <v>0</v>
      </c>
    </row>
    <row r="137" spans="1:6" ht="25.5">
      <c r="A137" s="18" t="s">
        <v>166</v>
      </c>
      <c r="B137" s="9" t="s">
        <v>50</v>
      </c>
      <c r="C137" s="7">
        <v>3471531</v>
      </c>
      <c r="D137" s="7">
        <v>2232798.24</v>
      </c>
      <c r="E137" s="7">
        <f aca="true" t="shared" si="15" ref="E137:E145">+D137-C137</f>
        <v>-1238732.7599999998</v>
      </c>
      <c r="F137" s="5">
        <f t="shared" si="14"/>
        <v>64.31739310408003</v>
      </c>
    </row>
    <row r="138" spans="1:6" ht="25.5">
      <c r="A138" s="18" t="s">
        <v>195</v>
      </c>
      <c r="B138" s="9" t="s">
        <v>51</v>
      </c>
      <c r="C138" s="7">
        <v>370000</v>
      </c>
      <c r="D138" s="7"/>
      <c r="E138" s="7"/>
      <c r="F138" s="5">
        <f t="shared" si="14"/>
        <v>0</v>
      </c>
    </row>
    <row r="139" spans="1:6" ht="25.5">
      <c r="A139" s="18">
        <v>1511141</v>
      </c>
      <c r="B139" s="9" t="s">
        <v>50</v>
      </c>
      <c r="C139" s="7">
        <v>828379</v>
      </c>
      <c r="D139" s="7">
        <v>41111.31</v>
      </c>
      <c r="E139" s="7">
        <f t="shared" si="15"/>
        <v>-787267.69</v>
      </c>
      <c r="F139" s="5">
        <f t="shared" si="14"/>
        <v>4.962862409597539</v>
      </c>
    </row>
    <row r="140" spans="1:6" ht="38.25">
      <c r="A140" s="18">
        <v>1511261</v>
      </c>
      <c r="B140" s="70" t="s">
        <v>196</v>
      </c>
      <c r="C140" s="7">
        <v>1396857</v>
      </c>
      <c r="D140" s="7"/>
      <c r="E140" s="7"/>
      <c r="F140" s="5">
        <f t="shared" si="14"/>
        <v>0</v>
      </c>
    </row>
    <row r="141" spans="1:6" ht="38.25">
      <c r="A141" s="18">
        <v>1511262</v>
      </c>
      <c r="B141" s="70" t="s">
        <v>197</v>
      </c>
      <c r="C141" s="7">
        <v>3259331</v>
      </c>
      <c r="D141" s="7"/>
      <c r="E141" s="7"/>
      <c r="F141" s="5">
        <f t="shared" si="14"/>
        <v>0</v>
      </c>
    </row>
    <row r="142" spans="1:6" ht="12.75">
      <c r="A142" s="18" t="s">
        <v>150</v>
      </c>
      <c r="B142" s="9" t="s">
        <v>169</v>
      </c>
      <c r="C142" s="7">
        <f>51368206.63+9992253.82+89770.41</f>
        <v>61450230.86</v>
      </c>
      <c r="D142" s="7">
        <v>13453313.19</v>
      </c>
      <c r="E142" s="7">
        <f t="shared" si="15"/>
        <v>-47996917.67</v>
      </c>
      <c r="F142" s="5">
        <f t="shared" si="14"/>
        <v>21.893023023217328</v>
      </c>
    </row>
    <row r="143" spans="1:6" ht="25.5">
      <c r="A143" s="18" t="s">
        <v>151</v>
      </c>
      <c r="B143" s="9" t="s">
        <v>44</v>
      </c>
      <c r="C143" s="7">
        <v>1902657</v>
      </c>
      <c r="D143" s="7">
        <v>0</v>
      </c>
      <c r="E143" s="7">
        <f t="shared" si="15"/>
        <v>-1902657</v>
      </c>
      <c r="F143" s="5">
        <f t="shared" si="14"/>
        <v>0</v>
      </c>
    </row>
    <row r="144" spans="1:6" ht="32.25" customHeight="1">
      <c r="A144" s="49" t="s">
        <v>193</v>
      </c>
      <c r="B144" s="9" t="s">
        <v>18</v>
      </c>
      <c r="C144" s="7">
        <v>525194</v>
      </c>
      <c r="D144" s="7">
        <v>50000</v>
      </c>
      <c r="E144" s="7">
        <f t="shared" si="15"/>
        <v>-475194</v>
      </c>
      <c r="F144" s="5">
        <f t="shared" si="14"/>
        <v>9.520291549408409</v>
      </c>
    </row>
    <row r="145" spans="1:6" ht="25.5">
      <c r="A145" s="18" t="s">
        <v>167</v>
      </c>
      <c r="B145" s="9" t="s">
        <v>168</v>
      </c>
      <c r="C145" s="7">
        <v>1097218</v>
      </c>
      <c r="D145" s="7">
        <v>1092329.17</v>
      </c>
      <c r="E145" s="7">
        <f t="shared" si="15"/>
        <v>-4888.8300000000745</v>
      </c>
      <c r="F145" s="5">
        <f t="shared" si="14"/>
        <v>99.55443403225247</v>
      </c>
    </row>
    <row r="146" spans="1:6" ht="25.5">
      <c r="A146" s="17" t="s">
        <v>132</v>
      </c>
      <c r="B146" s="20" t="s">
        <v>162</v>
      </c>
      <c r="C146" s="36">
        <f>C147</f>
        <v>27500</v>
      </c>
      <c r="D146" s="37">
        <f>D147</f>
        <v>679700</v>
      </c>
      <c r="E146" s="39">
        <f>E147</f>
        <v>652200</v>
      </c>
      <c r="F146" s="40">
        <f>F147</f>
        <v>2471.6363636363635</v>
      </c>
    </row>
    <row r="147" spans="1:6" ht="17.25" customHeight="1">
      <c r="A147" s="17" t="s">
        <v>133</v>
      </c>
      <c r="B147" s="20" t="s">
        <v>161</v>
      </c>
      <c r="C147" s="36">
        <f>C148</f>
        <v>27500</v>
      </c>
      <c r="D147" s="36">
        <f>D148</f>
        <v>679700</v>
      </c>
      <c r="E147" s="39">
        <f>D147-C147</f>
        <v>652200</v>
      </c>
      <c r="F147" s="40">
        <f>D147/C147*100</f>
        <v>2471.6363636363635</v>
      </c>
    </row>
    <row r="148" spans="1:6" ht="24.75" customHeight="1">
      <c r="A148" s="53" t="s">
        <v>134</v>
      </c>
      <c r="B148" s="9" t="s">
        <v>49</v>
      </c>
      <c r="C148" s="66">
        <v>27500</v>
      </c>
      <c r="D148" s="3">
        <v>679700</v>
      </c>
      <c r="E148" s="7">
        <f>+D148-C148</f>
        <v>652200</v>
      </c>
      <c r="F148" s="5">
        <f>+D148/C148*100</f>
        <v>2471.6363636363635</v>
      </c>
    </row>
    <row r="149" spans="1:6" ht="26.25" customHeight="1">
      <c r="A149" s="17" t="s">
        <v>135</v>
      </c>
      <c r="B149" s="20" t="s">
        <v>136</v>
      </c>
      <c r="C149" s="36">
        <f>C150</f>
        <v>81000</v>
      </c>
      <c r="D149" s="36">
        <f>D150</f>
        <v>81000</v>
      </c>
      <c r="E149" s="39">
        <f>E150</f>
        <v>0</v>
      </c>
      <c r="F149" s="40">
        <f>F150</f>
        <v>100</v>
      </c>
    </row>
    <row r="150" spans="1:6" ht="27" customHeight="1">
      <c r="A150" s="17" t="s">
        <v>138</v>
      </c>
      <c r="B150" s="20" t="s">
        <v>137</v>
      </c>
      <c r="C150" s="36">
        <f>C151</f>
        <v>81000</v>
      </c>
      <c r="D150" s="36">
        <f>D151</f>
        <v>81000</v>
      </c>
      <c r="E150" s="39">
        <f>D150-C150</f>
        <v>0</v>
      </c>
      <c r="F150" s="40">
        <f>D150/C150*100</f>
        <v>100</v>
      </c>
    </row>
    <row r="151" spans="1:6" ht="25.5">
      <c r="A151" s="53" t="s">
        <v>139</v>
      </c>
      <c r="B151" s="9" t="s">
        <v>49</v>
      </c>
      <c r="C151" s="66">
        <v>81000</v>
      </c>
      <c r="D151" s="3">
        <v>81000</v>
      </c>
      <c r="E151" s="7">
        <f>+D151-C151</f>
        <v>0</v>
      </c>
      <c r="F151" s="5">
        <f>+D151/C151*100</f>
        <v>100</v>
      </c>
    </row>
    <row r="152" spans="1:6" ht="18.75" customHeight="1">
      <c r="A152" s="29"/>
      <c r="B152" s="54" t="s">
        <v>142</v>
      </c>
      <c r="C152" s="38">
        <v>138651211.94</v>
      </c>
      <c r="D152" s="38">
        <v>54642601.5</v>
      </c>
      <c r="E152" s="39">
        <f>D152-C152</f>
        <v>-84008610.44</v>
      </c>
      <c r="F152" s="40">
        <f>+D152/C152*100</f>
        <v>39.41011458568863</v>
      </c>
    </row>
    <row r="153" spans="1:6" ht="12.75">
      <c r="A153" s="6"/>
      <c r="B153" s="6"/>
      <c r="C153" s="33"/>
      <c r="D153" s="33"/>
      <c r="E153" s="6"/>
      <c r="F153" s="6"/>
    </row>
    <row r="154" spans="1:6" ht="18.75">
      <c r="A154" s="77" t="s">
        <v>198</v>
      </c>
      <c r="B154" s="77"/>
      <c r="C154" s="77"/>
      <c r="D154" s="76"/>
      <c r="E154" s="77"/>
      <c r="F154" s="6"/>
    </row>
    <row r="155" spans="1:6" ht="18.75">
      <c r="A155" s="71" t="s">
        <v>42</v>
      </c>
      <c r="B155" s="72"/>
      <c r="C155" s="73"/>
      <c r="D155" s="74" t="s">
        <v>158</v>
      </c>
      <c r="E155" s="74"/>
      <c r="F155" s="48"/>
    </row>
    <row r="156" spans="1:6" ht="18.75">
      <c r="A156" s="71"/>
      <c r="B156" s="72"/>
      <c r="C156" s="73"/>
      <c r="D156" s="73"/>
      <c r="E156" s="74"/>
      <c r="F156" s="48"/>
    </row>
    <row r="157" spans="1:6" ht="18.75">
      <c r="A157" s="75" t="s">
        <v>40</v>
      </c>
      <c r="B157" s="72"/>
      <c r="C157" s="76"/>
      <c r="D157" s="76"/>
      <c r="E157" s="76"/>
      <c r="F157" s="48"/>
    </row>
    <row r="158" spans="1:6" ht="18.75">
      <c r="A158" s="77" t="s">
        <v>41</v>
      </c>
      <c r="B158" s="77"/>
      <c r="C158" s="76"/>
      <c r="D158" s="76"/>
      <c r="E158" s="76"/>
      <c r="F158" s="48"/>
    </row>
    <row r="159" spans="1:6" ht="18.75">
      <c r="A159" s="77" t="s">
        <v>42</v>
      </c>
      <c r="B159" s="77"/>
      <c r="C159" s="76"/>
      <c r="D159" s="76" t="s">
        <v>48</v>
      </c>
      <c r="E159" s="77"/>
      <c r="F159" s="48"/>
    </row>
    <row r="160" spans="1:6" ht="15">
      <c r="A160" s="57"/>
      <c r="B160" s="57"/>
      <c r="C160" s="57"/>
      <c r="D160" s="57"/>
      <c r="E160" s="57"/>
      <c r="F160" s="6"/>
    </row>
  </sheetData>
  <sheetProtection/>
  <mergeCells count="5">
    <mergeCell ref="C1:D1"/>
    <mergeCell ref="C4:F4"/>
    <mergeCell ref="A6:F6"/>
    <mergeCell ref="A7:F7"/>
    <mergeCell ref="A93:F93"/>
  </mergeCells>
  <conditionalFormatting sqref="A36:A46 A13:A33 A49:A65 A68:A73 A76:A78 A85:A89 A81:A82 A107 A135">
    <cfRule type="expression" priority="36" dxfId="4" stopIfTrue="1">
      <formula>IV13=1</formula>
    </cfRule>
  </conditionalFormatting>
  <conditionalFormatting sqref="B13:B33 B36:B46 B49:B65 B68:B73 B76:B78 B85:B89 B81:B82 B107 B135">
    <cfRule type="expression" priority="41" dxfId="4" stopIfTrue="1">
      <formula>IV13=1</formula>
    </cfRule>
  </conditionalFormatting>
  <conditionalFormatting sqref="C13:C33 C36:C46 C49:C65 C68:C73 C76:C78 C81:C82 C85:C89">
    <cfRule type="expression" priority="42" dxfId="4" stopIfTrue="1">
      <formula>IV13=1</formula>
    </cfRule>
  </conditionalFormatting>
  <conditionalFormatting sqref="D13:D33 D36:D46 D49:D65 D68:D73 D76:D78 D81:D82 D85:D89">
    <cfRule type="expression" priority="43" dxfId="4" stopIfTrue="1">
      <formula>IV13=1</formula>
    </cfRule>
  </conditionalFormatting>
  <printOptions/>
  <pageMargins left="0.9448818897637796" right="0.1968503937007874" top="0.53" bottom="0.27" header="0.31496062992125984" footer="0.27559055118110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Vadim</cp:lastModifiedBy>
  <cp:lastPrinted>2023-11-29T15:06:05Z</cp:lastPrinted>
  <dcterms:created xsi:type="dcterms:W3CDTF">2015-04-15T06:48:28Z</dcterms:created>
  <dcterms:modified xsi:type="dcterms:W3CDTF">2023-12-01T09:07:07Z</dcterms:modified>
  <cp:category/>
  <cp:version/>
  <cp:contentType/>
  <cp:contentStatus/>
</cp:coreProperties>
</file>